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activeTab="1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'Флак'!$A$2:$H$868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<sst xmlns="http://schemas.openxmlformats.org/spreadsheetml/2006/main" count="1720" uniqueCount="1569">
  <si>
    <t>Чувашский родн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</si>
  <si>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</si>
  <si>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</si>
  <si>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</si>
  <si>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</si>
  <si>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</si>
  <si>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</si>
  <si>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</si>
  <si>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</si>
  <si>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</si>
  <si>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</si>
  <si>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</si>
  <si>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</si>
  <si>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</si>
  <si>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</si>
  <si>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</si>
  <si>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</si>
  <si>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</si>
  <si>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2. Сведения об обучающихся, окончивших данный класс, переведенных в следующий класс весной или осенью, и выпускных экзаменах в 2014 году</t>
  </si>
  <si>
    <t>2009 г.</t>
  </si>
  <si>
    <t>1991 г. и ранее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</si>
  <si>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</si>
  <si>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</si>
  <si>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</si>
  <si>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</si>
  <si>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</si>
  <si>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</si>
  <si>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</si>
  <si>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</si>
  <si>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</si>
  <si>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</si>
  <si>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</si>
  <si>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</si>
  <si>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</si>
  <si>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</si>
  <si>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</si>
  <si>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</si>
  <si>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</si>
  <si>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</si>
  <si>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</si>
  <si>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</si>
  <si>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</si>
  <si>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</si>
  <si>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</si>
  <si>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</si>
  <si>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</si>
  <si>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</si>
  <si>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</si>
  <si>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</si>
  <si>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</si>
  <si>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</si>
  <si>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</si>
  <si>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</si>
  <si>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</si>
  <si>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</si>
  <si>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</si>
  <si>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</si>
  <si>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</si>
  <si>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</si>
  <si>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</si>
  <si>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</si>
  <si>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</si>
  <si>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</si>
  <si>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</si>
  <si>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</si>
  <si>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</si>
  <si>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</si>
  <si>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</si>
  <si>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</si>
  <si>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</si>
  <si>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</si>
  <si>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</si>
  <si>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</si>
  <si>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</si>
  <si>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</si>
  <si>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</si>
  <si>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</si>
  <si>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</si>
  <si>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</si>
  <si>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</si>
  <si>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</si>
  <si>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</si>
  <si>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</si>
  <si>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</si>
  <si>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</si>
  <si>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</si>
  <si>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</si>
  <si>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</si>
  <si>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</si>
  <si>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</si>
  <si>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</si>
  <si>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</si>
  <si>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</si>
  <si>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</si>
  <si>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</si>
  <si>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</si>
  <si>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</si>
  <si>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</si>
  <si>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</si>
  <si>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</si>
  <si>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</si>
  <si>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</si>
  <si>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</si>
  <si>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</si>
  <si>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</si>
  <si>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</si>
  <si>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</si>
  <si>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</si>
  <si>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</si>
  <si>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</si>
  <si>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</si>
  <si>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</si>
  <si>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</si>
  <si>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</si>
  <si>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</si>
  <si>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</si>
  <si>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</si>
  <si>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</si>
  <si>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</si>
  <si>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</si>
  <si>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</si>
  <si>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</si>
  <si>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</si>
  <si>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</si>
  <si>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</si>
  <si>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</si>
  <si>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</si>
  <si>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</si>
  <si>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</si>
  <si>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</si>
  <si>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</si>
  <si>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</si>
  <si>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</si>
  <si>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</si>
  <si>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</si>
  <si>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</si>
  <si>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</si>
  <si>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</si>
  <si>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</si>
  <si>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</si>
  <si>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</si>
  <si>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</si>
  <si>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</si>
  <si>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</si>
  <si>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</si>
  <si>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</si>
  <si>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</si>
  <si>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</si>
  <si>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</si>
  <si>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</si>
  <si>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</si>
  <si>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</si>
  <si>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</si>
  <si>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</si>
  <si>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</si>
  <si>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</si>
  <si>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</si>
  <si>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</si>
  <si>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</si>
  <si>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</si>
  <si>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</si>
  <si>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</si>
  <si>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</si>
  <si>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</si>
  <si>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</si>
  <si>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</si>
  <si>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</si>
  <si>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</si>
  <si>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</si>
  <si>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</si>
  <si>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</si>
  <si>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</si>
  <si>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</si>
  <si>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</si>
  <si>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</si>
  <si>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</si>
  <si>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</si>
  <si>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</si>
  <si>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</si>
  <si>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</si>
  <si>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</si>
  <si>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</si>
  <si>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</si>
  <si>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</si>
  <si>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</si>
  <si>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</si>
  <si>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</si>
  <si>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</si>
  <si>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</si>
  <si>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</si>
  <si>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</si>
  <si>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</si>
  <si>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</si>
  <si>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</si>
  <si>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</si>
  <si>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</si>
  <si>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</si>
  <si>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</si>
  <si>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</si>
  <si>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</si>
  <si>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</si>
  <si>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</si>
  <si>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</si>
  <si>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</si>
  <si>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</si>
  <si>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</si>
  <si>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</si>
  <si>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</si>
  <si>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</si>
  <si>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</si>
  <si>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</si>
  <si>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</si>
  <si>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</si>
  <si>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</si>
  <si>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</si>
  <si>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</si>
  <si>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</si>
  <si>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</si>
  <si>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</si>
  <si>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</si>
  <si>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</si>
  <si>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</si>
  <si>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</si>
  <si>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</si>
  <si>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</si>
  <si>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</si>
  <si>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</si>
  <si>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</si>
  <si>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</si>
  <si>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</si>
  <si>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</si>
  <si>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</si>
  <si>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</si>
  <si>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</si>
  <si>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</si>
  <si>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</si>
  <si>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</si>
  <si>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</si>
  <si>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</si>
  <si>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</si>
  <si>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</si>
  <si>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</si>
  <si>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</si>
  <si>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</si>
  <si>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</si>
  <si>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</si>
  <si>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</si>
  <si>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</si>
  <si>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</si>
  <si>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</si>
  <si>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</si>
  <si>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</si>
  <si>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</si>
  <si>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</si>
  <si>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</si>
  <si>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</si>
  <si>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</si>
  <si>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</si>
  <si>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</si>
  <si>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</si>
  <si>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</si>
  <si>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</si>
  <si>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</si>
  <si>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</si>
  <si>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</si>
  <si>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</si>
  <si>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</si>
  <si>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</si>
  <si>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</si>
  <si>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</si>
  <si>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</si>
  <si>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</si>
  <si>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</si>
  <si>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</si>
  <si>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</si>
  <si>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</si>
  <si>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</si>
  <si>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</si>
  <si>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</si>
  <si>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</si>
  <si>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</si>
  <si>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</si>
  <si>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</si>
  <si>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</si>
  <si>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</si>
  <si>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</si>
  <si>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</si>
  <si>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</si>
  <si>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</si>
  <si>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</si>
  <si>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</si>
  <si>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</si>
  <si>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</si>
  <si>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</si>
  <si>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</si>
  <si>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</si>
  <si>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</si>
  <si>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</si>
  <si>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</si>
  <si>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</si>
  <si>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</si>
  <si>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</si>
  <si>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</si>
  <si>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</si>
  <si>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</si>
  <si>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</si>
  <si>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</si>
  <si>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</si>
  <si>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</si>
  <si>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</si>
  <si>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</si>
  <si>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</si>
  <si>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</si>
  <si>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</si>
  <si>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</si>
  <si>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</si>
  <si>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</si>
  <si>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</si>
  <si>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</si>
  <si>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</si>
  <si>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</si>
  <si>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</si>
  <si>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</si>
  <si>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</si>
  <si>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</si>
  <si>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</si>
  <si>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</si>
  <si>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</si>
  <si>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</si>
  <si>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</si>
  <si>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</si>
  <si>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</si>
  <si>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</si>
  <si>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</si>
  <si>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</si>
  <si>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</si>
  <si>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</si>
  <si>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</si>
  <si>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</si>
  <si>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</si>
  <si>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</si>
  <si>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</si>
  <si>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</si>
  <si>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</si>
  <si>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</si>
  <si>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</si>
  <si>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</si>
  <si>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</si>
  <si>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</si>
  <si>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</si>
  <si>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</si>
  <si>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</si>
  <si>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</si>
  <si>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</si>
  <si>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</si>
  <si>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</si>
  <si>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</si>
  <si>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</si>
  <si>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</si>
  <si>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</si>
  <si>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</si>
  <si>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</si>
  <si>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</si>
  <si>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</si>
  <si>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</si>
  <si>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</si>
  <si>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</si>
  <si>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</si>
  <si>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</si>
  <si>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</si>
  <si>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</si>
  <si>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</si>
  <si>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</si>
  <si>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</si>
  <si>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</si>
  <si>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</si>
  <si>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</si>
  <si>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</si>
  <si>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</si>
  <si>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</si>
  <si>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</si>
  <si>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</si>
  <si>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</si>
  <si>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</si>
  <si>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</si>
  <si>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</si>
  <si>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</si>
  <si>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</si>
  <si>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</si>
  <si>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</si>
  <si>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</si>
  <si>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</si>
  <si>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</si>
  <si>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</si>
  <si>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</si>
  <si>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</si>
  <si>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</si>
  <si>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</si>
  <si>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</si>
  <si>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</si>
  <si>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Башкирский родн</t>
  </si>
  <si>
    <t>Башкирский гос</t>
  </si>
  <si>
    <t>Татарский родн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</si>
  <si>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</si>
  <si>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</si>
  <si>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</si>
  <si>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</si>
  <si>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</si>
  <si>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</si>
  <si>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</si>
  <si>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</si>
  <si>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</si>
  <si>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</si>
  <si>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</si>
  <si>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</si>
  <si>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</si>
  <si>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</si>
  <si>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</si>
  <si>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</si>
  <si>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</si>
  <si>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</si>
  <si>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</si>
  <si>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</si>
  <si>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</si>
  <si>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</si>
  <si>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</si>
  <si>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</si>
  <si>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</si>
  <si>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</si>
  <si>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</si>
  <si>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</si>
  <si>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</si>
  <si>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</si>
  <si>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</si>
  <si>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</si>
  <si>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</si>
  <si>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</si>
  <si>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</si>
  <si>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</si>
  <si>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</si>
  <si>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</si>
  <si>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</si>
  <si>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</si>
  <si>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</si>
  <si>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</si>
  <si>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</si>
  <si>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</si>
  <si>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</si>
  <si>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</si>
  <si>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</si>
  <si>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</si>
  <si>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</si>
  <si>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</si>
  <si>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</si>
  <si>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</si>
  <si>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</si>
  <si>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</si>
  <si>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</si>
  <si>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</si>
  <si>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</si>
  <si>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</si>
  <si>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</si>
  <si>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</si>
  <si>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</si>
  <si>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</si>
  <si>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</si>
  <si>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</si>
  <si>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</si>
  <si>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</si>
  <si>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</si>
  <si>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</si>
  <si>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</si>
  <si>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</si>
  <si>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</si>
  <si>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</si>
  <si>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</si>
  <si>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</si>
  <si>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</si>
  <si>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</si>
  <si>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</si>
  <si>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</si>
  <si>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</si>
  <si>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</si>
  <si>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</si>
  <si>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</si>
  <si>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</si>
  <si>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</si>
  <si>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</si>
  <si>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</si>
  <si>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</si>
  <si>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</si>
  <si>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</si>
  <si>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</si>
  <si>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</si>
  <si>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</si>
  <si>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</si>
  <si>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</si>
  <si>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</si>
  <si>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</si>
  <si>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</si>
  <si>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</si>
  <si>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</si>
  <si>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</si>
  <si>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</si>
  <si>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</si>
  <si>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</si>
  <si>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</si>
  <si>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</si>
  <si>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</si>
  <si>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</si>
  <si>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</si>
  <si>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</si>
  <si>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</si>
  <si>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</si>
  <si>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</si>
  <si>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</si>
  <si>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</si>
  <si>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</si>
  <si>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</si>
  <si>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</si>
  <si>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</si>
  <si>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</si>
  <si>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</si>
  <si>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</si>
  <si>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</si>
  <si>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</si>
  <si>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</si>
  <si>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</si>
  <si>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</si>
  <si>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</si>
  <si>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</si>
  <si>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</si>
  <si>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</si>
  <si>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</si>
  <si>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</si>
  <si>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</si>
  <si>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</si>
  <si>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</si>
  <si>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</si>
  <si>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</si>
  <si>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</si>
  <si>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</si>
  <si>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</si>
  <si>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</si>
  <si>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</si>
  <si>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</si>
  <si>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</si>
  <si>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</si>
  <si>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</si>
  <si>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</si>
  <si>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</si>
  <si>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</si>
  <si>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</si>
  <si>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</si>
  <si>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</si>
  <si>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</si>
  <si>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</si>
  <si>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</si>
  <si>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</si>
  <si>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</si>
  <si>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</si>
  <si>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</si>
  <si>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</si>
  <si>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</si>
  <si>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</si>
  <si>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</si>
  <si>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</si>
  <si>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</si>
  <si>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</si>
  <si>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</si>
  <si>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</si>
  <si>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</si>
  <si>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</si>
  <si>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</si>
  <si>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</si>
  <si>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</si>
  <si>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</si>
  <si>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</si>
  <si>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</si>
  <si>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</si>
  <si>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</si>
  <si>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</si>
  <si>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</si>
  <si>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</si>
  <si>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</si>
  <si>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</si>
  <si>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</si>
  <si>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</si>
  <si>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</si>
  <si>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</si>
  <si>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</si>
  <si>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</si>
  <si>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</si>
  <si>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</si>
  <si>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</si>
  <si>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</si>
  <si>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</si>
  <si>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</si>
  <si>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</si>
  <si>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</si>
  <si>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</si>
  <si>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</si>
  <si>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</si>
  <si>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</si>
  <si>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</si>
  <si>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</si>
  <si>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</si>
  <si>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</si>
  <si>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</si>
  <si>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</si>
  <si>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</si>
  <si>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</si>
  <si>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</si>
  <si>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</si>
  <si>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</si>
  <si>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</si>
  <si>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</si>
  <si>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</si>
  <si>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</si>
  <si>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</si>
  <si>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</si>
  <si>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</si>
  <si>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</si>
  <si>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</si>
  <si>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</si>
  <si>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</si>
  <si>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</si>
  <si>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</si>
  <si>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</si>
  <si>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</si>
  <si>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</si>
  <si>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</si>
  <si>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</si>
  <si>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</si>
  <si>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</si>
  <si>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</si>
  <si>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</si>
  <si>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</si>
  <si>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</si>
  <si>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</si>
  <si>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</si>
  <si>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</si>
  <si>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</si>
  <si>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</si>
  <si>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</si>
  <si>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</si>
  <si>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</si>
  <si>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</si>
  <si>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</si>
  <si>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</si>
  <si>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</si>
  <si>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</si>
  <si>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</si>
  <si>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</si>
  <si>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</si>
  <si>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</si>
  <si>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</si>
  <si>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</si>
  <si>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</si>
  <si>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</si>
  <si>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</si>
  <si>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</si>
  <si>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</si>
  <si>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</si>
  <si>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</si>
  <si>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</si>
  <si>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</si>
  <si>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</si>
  <si>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</si>
  <si>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</si>
  <si>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</si>
  <si>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</si>
  <si>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</si>
  <si>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</si>
  <si>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</si>
  <si>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</si>
  <si>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</si>
  <si>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</si>
  <si>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</si>
  <si>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</si>
  <si>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</si>
  <si>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</si>
  <si>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</si>
  <si>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</si>
  <si>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</si>
  <si>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</si>
  <si>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</si>
  <si>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</si>
  <si>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</si>
  <si>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</si>
  <si>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</si>
  <si>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</si>
  <si>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</si>
  <si>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</si>
  <si>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</si>
  <si>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</si>
  <si>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</si>
  <si>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</si>
  <si>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</si>
  <si>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</si>
  <si>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</si>
  <si>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</si>
  <si>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</si>
  <si>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</si>
  <si>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</si>
  <si>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</si>
  <si>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</si>
  <si>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</si>
  <si>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</si>
  <si>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</si>
  <si>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</si>
  <si>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</si>
  <si>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</si>
  <si>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</si>
  <si>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</si>
  <si>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</si>
  <si>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</si>
  <si>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</si>
  <si>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</si>
  <si>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</si>
  <si>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</si>
  <si>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</si>
  <si>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</si>
  <si>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</si>
  <si>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</si>
  <si>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</si>
  <si>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</si>
  <si>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</si>
  <si>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</si>
  <si>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</si>
  <si>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</si>
  <si>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</si>
  <si>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</si>
  <si>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</si>
  <si>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</si>
  <si>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</si>
  <si>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</si>
  <si>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</si>
  <si>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</si>
  <si>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</si>
  <si>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</si>
  <si>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</si>
  <si>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</si>
  <si>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</si>
  <si>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</si>
  <si>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</si>
  <si>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</si>
  <si>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</si>
  <si>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</si>
  <si>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</si>
  <si>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</si>
  <si>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</si>
  <si>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</si>
  <si>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</si>
  <si>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</si>
  <si>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</si>
  <si>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</si>
  <si>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</si>
  <si>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</si>
  <si>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</si>
  <si>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</si>
  <si>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</si>
  <si>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</si>
  <si>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</si>
  <si>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</si>
  <si>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</si>
  <si>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</si>
  <si>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</si>
  <si>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</si>
  <si>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</si>
  <si>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</si>
  <si>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</si>
  <si>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</si>
  <si>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</si>
  <si>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</si>
  <si>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</si>
  <si>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</si>
  <si>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</si>
  <si>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</si>
  <si>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</si>
  <si>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</si>
  <si>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</si>
  <si>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</si>
  <si>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</si>
  <si>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</si>
  <si>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</si>
  <si>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</si>
  <si>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</si>
  <si>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</si>
  <si>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</si>
  <si>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</si>
  <si>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</si>
  <si>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</si>
  <si>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</si>
  <si>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</si>
  <si>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</si>
  <si>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</si>
  <si>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</si>
  <si>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</si>
  <si>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</si>
  <si>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</si>
  <si>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</si>
  <si>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</si>
  <si>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</si>
  <si>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</si>
  <si>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</si>
  <si>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</si>
  <si>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</si>
  <si>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</si>
  <si>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</si>
  <si>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</si>
  <si>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</si>
  <si>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</si>
  <si>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</si>
  <si>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</si>
  <si>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</si>
  <si>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</si>
  <si>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</si>
  <si>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</si>
  <si>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</si>
  <si>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</si>
  <si>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</si>
  <si>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</si>
  <si>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</si>
  <si>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</si>
  <si>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</si>
  <si>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</si>
  <si>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</si>
  <si>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</si>
  <si>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</si>
  <si>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</si>
  <si>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</si>
  <si>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</si>
  <si>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</si>
  <si>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</si>
  <si>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</si>
  <si>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</si>
  <si>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</si>
  <si>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</si>
  <si>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</si>
  <si>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</si>
  <si>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</si>
  <si>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</si>
  <si>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</si>
  <si>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</si>
  <si>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</si>
  <si>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</si>
  <si>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</si>
  <si>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</si>
  <si>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</si>
  <si>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</si>
  <si>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</si>
  <si>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</si>
  <si>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</si>
  <si>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</si>
  <si>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</si>
  <si>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</si>
  <si>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</si>
  <si>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</si>
  <si>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</si>
  <si>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</si>
  <si>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</si>
  <si>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</si>
  <si>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</si>
  <si>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</si>
  <si>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</si>
  <si>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</si>
  <si>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</si>
  <si>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</si>
  <si>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</si>
  <si>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</si>
  <si>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</si>
  <si>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</si>
  <si>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</si>
  <si>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12. Сведения о платных дополнительных образовательных услугах
за 2013/2014 учебный год</t>
  </si>
  <si>
    <t>Раздел 14. Кружковая работа обучающихся за 2013/2014 учебный год</t>
  </si>
  <si>
    <r>
      <t xml:space="preserve">Раздел 15. Сведения об обучающихся, выбывших из учреждения в течение 2013/2014 учебного года
и летнего периода 2014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</si>
  <si>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4 графа 09 строка 12 количество учащихся не соответствует количеству классов Раздел 4 графа 08 строка 12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</si>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</sst>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3" fontId="2" fillId="20" borderId="13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3" fontId="2" fillId="20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2" fillId="20" borderId="10" xfId="0" applyNumberFormat="1" applyFont="1" applyFill="1" applyBorder="1" applyAlignment="1" applyProtection="1">
      <alignment horizontal="right"/>
      <protection locked="0"/>
    </xf>
    <xf numFmtId="3" fontId="2" fillId="20" borderId="2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20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wrapText="1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1" fontId="3" fillId="0" borderId="10" xfId="0" applyNumberFormat="1" applyFont="1" applyBorder="1" applyAlignment="1">
      <alignment horizontal="center" vertical="top" wrapText="1"/>
    </xf>
    <xf numFmtId="171" fontId="3" fillId="0" borderId="10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vertical="center"/>
    </xf>
    <xf numFmtId="171" fontId="3" fillId="0" borderId="11" xfId="0" applyNumberFormat="1" applyFont="1" applyBorder="1" applyAlignment="1">
      <alignment horizontal="center" wrapText="1"/>
    </xf>
    <xf numFmtId="3" fontId="4" fillId="24" borderId="21" xfId="0" applyNumberFormat="1" applyFont="1" applyFill="1" applyBorder="1" applyAlignment="1" applyProtection="1">
      <alignment horizontal="right" wrapText="1"/>
      <protection/>
    </xf>
    <xf numFmtId="3" fontId="4" fillId="24" borderId="22" xfId="0" applyNumberFormat="1" applyFont="1" applyFill="1" applyBorder="1" applyAlignment="1" applyProtection="1">
      <alignment horizontal="right" wrapText="1"/>
      <protection/>
    </xf>
    <xf numFmtId="3" fontId="4" fillId="24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0" borderId="20" xfId="0" applyNumberFormat="1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171" fontId="3" fillId="0" borderId="20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 indent="1"/>
    </xf>
    <xf numFmtId="3" fontId="3" fillId="20" borderId="1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7" fillId="4" borderId="0" xfId="0" applyFont="1" applyFill="1" applyAlignment="1" applyProtection="1">
      <alignment/>
      <protection hidden="1"/>
    </xf>
    <xf numFmtId="0" fontId="1" fillId="4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17" fillId="25" borderId="0" xfId="0" applyFont="1" applyFill="1" applyAlignment="1" applyProtection="1">
      <alignment/>
      <protection hidden="1"/>
    </xf>
    <xf numFmtId="0" fontId="3" fillId="17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17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8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16" fillId="25" borderId="0" xfId="0" applyFont="1" applyFill="1" applyAlignment="1" applyProtection="1">
      <alignment/>
      <protection hidden="1"/>
    </xf>
    <xf numFmtId="0" fontId="16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20" borderId="10" xfId="0" applyNumberFormat="1" applyFont="1" applyFill="1" applyBorder="1" applyAlignment="1" applyProtection="1">
      <alignment vertical="center" wrapText="1"/>
      <protection locked="0"/>
    </xf>
    <xf numFmtId="49" fontId="3" fillId="20" borderId="13" xfId="0" applyNumberFormat="1" applyFont="1" applyFill="1" applyBorder="1" applyAlignment="1" applyProtection="1">
      <alignment vertical="center" wrapText="1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wrapText="1"/>
    </xf>
    <xf numFmtId="3" fontId="3" fillId="20" borderId="13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3" fontId="3" fillId="20" borderId="22" xfId="0" applyNumberFormat="1" applyFont="1" applyFill="1" applyBorder="1" applyAlignment="1" applyProtection="1">
      <alignment horizontal="right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center"/>
    </xf>
    <xf numFmtId="0" fontId="3" fillId="0" borderId="22" xfId="0" applyFont="1" applyBorder="1" applyAlignment="1">
      <alignment horizontal="center" vertical="center" wrapText="1"/>
    </xf>
    <xf numFmtId="3" fontId="3" fillId="20" borderId="16" xfId="0" applyNumberFormat="1" applyFont="1" applyFill="1" applyBorder="1" applyAlignment="1" applyProtection="1">
      <alignment horizontal="right" wrapText="1"/>
      <protection locked="0"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171" fontId="3" fillId="0" borderId="20" xfId="0" applyNumberFormat="1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3" xfId="0" applyFont="1" applyBorder="1" applyAlignment="1">
      <alignment horizontal="center" wrapText="1"/>
    </xf>
    <xf numFmtId="3" fontId="2" fillId="20" borderId="22" xfId="0" applyNumberFormat="1" applyFont="1" applyFill="1" applyBorder="1" applyAlignment="1" applyProtection="1">
      <alignment horizontal="right" wrapText="1"/>
      <protection locked="0"/>
    </xf>
    <xf numFmtId="174" fontId="3" fillId="0" borderId="0" xfId="0" applyNumberFormat="1" applyFont="1" applyAlignment="1">
      <alignment horizontal="center"/>
    </xf>
    <xf numFmtId="0" fontId="3" fillId="0" borderId="23" xfId="0" applyFont="1" applyBorder="1" applyAlignment="1">
      <alignment horizontal="justify" wrapText="1"/>
    </xf>
    <xf numFmtId="49" fontId="3" fillId="20" borderId="14" xfId="0" applyNumberFormat="1" applyFont="1" applyFill="1" applyBorder="1" applyAlignment="1" applyProtection="1">
      <alignment vertical="center" wrapText="1"/>
      <protection locked="0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 applyProtection="1">
      <alignment vertical="center" wrapText="1"/>
      <protection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wrapText="1"/>
    </xf>
    <xf numFmtId="3" fontId="4" fillId="24" borderId="11" xfId="0" applyNumberFormat="1" applyFont="1" applyFill="1" applyBorder="1" applyAlignment="1" applyProtection="1">
      <alignment horizontal="right"/>
      <protection/>
    </xf>
    <xf numFmtId="3" fontId="4" fillId="24" borderId="14" xfId="0" applyNumberFormat="1" applyFont="1" applyFill="1" applyBorder="1" applyAlignment="1" applyProtection="1">
      <alignment horizontal="right"/>
      <protection/>
    </xf>
    <xf numFmtId="3" fontId="2" fillId="20" borderId="12" xfId="0" applyNumberFormat="1" applyFont="1" applyFill="1" applyBorder="1" applyAlignment="1" applyProtection="1">
      <alignment horizontal="right" wrapText="1"/>
      <protection locked="0"/>
    </xf>
    <xf numFmtId="3" fontId="2" fillId="20" borderId="24" xfId="0" applyNumberFormat="1" applyFont="1" applyFill="1" applyBorder="1" applyAlignment="1" applyProtection="1">
      <alignment horizontal="right" wrapText="1"/>
      <protection locked="0"/>
    </xf>
    <xf numFmtId="3" fontId="2" fillId="20" borderId="11" xfId="0" applyNumberFormat="1" applyFont="1" applyFill="1" applyBorder="1" applyAlignment="1" applyProtection="1">
      <alignment horizontal="right" wrapText="1"/>
      <protection locked="0"/>
    </xf>
    <xf numFmtId="3" fontId="4" fillId="24" borderId="15" xfId="0" applyNumberFormat="1" applyFont="1" applyFill="1" applyBorder="1" applyAlignment="1" applyProtection="1">
      <alignment horizontal="right"/>
      <protection/>
    </xf>
    <xf numFmtId="3" fontId="2" fillId="20" borderId="18" xfId="0" applyNumberFormat="1" applyFont="1" applyFill="1" applyBorder="1" applyAlignment="1" applyProtection="1">
      <alignment horizontal="right" wrapText="1"/>
      <protection locked="0"/>
    </xf>
    <xf numFmtId="3" fontId="4" fillId="24" borderId="18" xfId="0" applyNumberFormat="1" applyFont="1" applyFill="1" applyBorder="1" applyAlignment="1" applyProtection="1">
      <alignment horizontal="right"/>
      <protection/>
    </xf>
    <xf numFmtId="3" fontId="2" fillId="20" borderId="14" xfId="0" applyNumberFormat="1" applyFont="1" applyFill="1" applyBorder="1" applyAlignment="1" applyProtection="1">
      <alignment horizontal="right" wrapText="1"/>
      <protection locked="0"/>
    </xf>
    <xf numFmtId="3" fontId="2" fillId="20" borderId="17" xfId="0" applyNumberFormat="1" applyFont="1" applyFill="1" applyBorder="1" applyAlignment="1" applyProtection="1">
      <alignment horizontal="right" wrapText="1"/>
      <protection locked="0"/>
    </xf>
    <xf numFmtId="3" fontId="4" fillId="24" borderId="19" xfId="0" applyNumberFormat="1" applyFont="1" applyFill="1" applyBorder="1" applyAlignment="1" applyProtection="1">
      <alignment horizontal="right"/>
      <protection/>
    </xf>
    <xf numFmtId="3" fontId="4" fillId="24" borderId="17" xfId="0" applyNumberFormat="1" applyFont="1" applyFill="1" applyBorder="1" applyAlignment="1" applyProtection="1">
      <alignment horizontal="right"/>
      <protection/>
    </xf>
    <xf numFmtId="3" fontId="5" fillId="20" borderId="10" xfId="0" applyNumberFormat="1" applyFont="1" applyFill="1" applyBorder="1" applyAlignment="1" applyProtection="1">
      <alignment horizontal="right" wrapText="1"/>
      <protection locked="0"/>
    </xf>
    <xf numFmtId="3" fontId="8" fillId="24" borderId="13" xfId="0" applyNumberFormat="1" applyFont="1" applyFill="1" applyBorder="1" applyAlignment="1">
      <alignment/>
    </xf>
    <xf numFmtId="3" fontId="8" fillId="24" borderId="24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2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2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0" fillId="20" borderId="23" xfId="0" applyFont="1" applyFill="1" applyBorder="1" applyAlignment="1" applyProtection="1">
      <alignment vertical="center"/>
      <protection locked="0"/>
    </xf>
    <xf numFmtId="0" fontId="10" fillId="20" borderId="24" xfId="0" applyFont="1" applyFill="1" applyBorder="1" applyAlignment="1" applyProtection="1">
      <alignment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20" borderId="39" xfId="0" applyNumberFormat="1" applyFont="1" applyFill="1" applyBorder="1" applyAlignment="1" applyProtection="1">
      <alignment horizontal="center" vertical="center"/>
      <protection locked="0"/>
    </xf>
    <xf numFmtId="49" fontId="3" fillId="20" borderId="40" xfId="0" applyNumberFormat="1" applyFont="1" applyFill="1" applyBorder="1" applyAlignment="1" applyProtection="1">
      <alignment horizontal="center" vertical="center"/>
      <protection locked="0"/>
    </xf>
    <xf numFmtId="49" fontId="3" fillId="20" borderId="41" xfId="0" applyNumberFormat="1" applyFont="1" applyFill="1" applyBorder="1" applyAlignment="1" applyProtection="1">
      <alignment horizontal="center" vertical="center"/>
      <protection locked="0"/>
    </xf>
    <xf numFmtId="172" fontId="3" fillId="0" borderId="39" xfId="0" applyNumberFormat="1" applyFont="1" applyBorder="1" applyAlignment="1">
      <alignment horizontal="center" vertical="center"/>
    </xf>
    <xf numFmtId="172" fontId="3" fillId="0" borderId="40" xfId="0" applyNumberFormat="1" applyFont="1" applyBorder="1" applyAlignment="1">
      <alignment horizontal="center" vertical="center"/>
    </xf>
    <xf numFmtId="172" fontId="3" fillId="0" borderId="42" xfId="0" applyNumberFormat="1" applyFont="1" applyBorder="1" applyAlignment="1">
      <alignment horizontal="center" vertical="center"/>
    </xf>
    <xf numFmtId="49" fontId="3" fillId="20" borderId="42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20" borderId="22" xfId="0" applyFont="1" applyFill="1" applyBorder="1" applyAlignment="1" applyProtection="1">
      <alignment vertical="center"/>
      <protection locked="0"/>
    </xf>
    <xf numFmtId="0" fontId="10" fillId="20" borderId="20" xfId="0" applyFont="1" applyFill="1" applyBorder="1" applyAlignment="1" applyProtection="1">
      <alignment vertical="center"/>
      <protection locked="0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right" vertical="center"/>
    </xf>
    <xf numFmtId="171" fontId="3" fillId="0" borderId="13" xfId="0" applyNumberFormat="1" applyFont="1" applyBorder="1" applyAlignment="1">
      <alignment horizontal="center" wrapText="1"/>
    </xf>
    <xf numFmtId="171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3" fontId="2" fillId="20" borderId="21" xfId="0" applyNumberFormat="1" applyFont="1" applyFill="1" applyBorder="1" applyAlignment="1" applyProtection="1">
      <alignment horizontal="right" wrapText="1"/>
      <protection locked="0"/>
    </xf>
    <xf numFmtId="3" fontId="2" fillId="20" borderId="2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170" fontId="2" fillId="20" borderId="16" xfId="0" applyNumberFormat="1" applyFont="1" applyFill="1" applyBorder="1" applyAlignment="1" applyProtection="1">
      <alignment horizontal="center" vertical="center"/>
      <protection locked="0"/>
    </xf>
    <xf numFmtId="0" fontId="2" fillId="20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zoomScalePageLayoutView="0" workbookViewId="0" topLeftCell="A13">
      <selection activeCell="AM20" sqref="AM20:AO20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173" t="s">
        <v>1481</v>
      </c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6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192" t="s">
        <v>1462</v>
      </c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4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197" t="s">
        <v>311</v>
      </c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9"/>
    </row>
    <row r="15" ht="15" customHeight="1" thickBot="1"/>
    <row r="16" spans="8:76" ht="15" customHeight="1" thickBot="1">
      <c r="H16" s="192" t="s">
        <v>508</v>
      </c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4"/>
    </row>
    <row r="17" ht="19.5" customHeight="1" thickBot="1"/>
    <row r="18" spans="11:73" ht="15" customHeight="1">
      <c r="K18" s="200" t="s">
        <v>317</v>
      </c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2"/>
    </row>
    <row r="19" spans="11:73" ht="15" customHeight="1">
      <c r="K19" s="171" t="s">
        <v>318</v>
      </c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72"/>
    </row>
    <row r="20" spans="11:73" ht="15" customHeight="1">
      <c r="K20" s="180" t="s">
        <v>1472</v>
      </c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6">
        <v>2014</v>
      </c>
      <c r="AN20" s="186"/>
      <c r="AO20" s="186"/>
      <c r="AP20" s="64" t="s">
        <v>1474</v>
      </c>
      <c r="AQ20" s="187">
        <f>Year+1</f>
        <v>2015</v>
      </c>
      <c r="AR20" s="187"/>
      <c r="AS20" s="187"/>
      <c r="AT20" s="188" t="s">
        <v>1473</v>
      </c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9"/>
    </row>
    <row r="21" spans="11:73" ht="15" customHeight="1" thickBot="1">
      <c r="K21" s="177" t="s">
        <v>316</v>
      </c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9"/>
    </row>
    <row r="22" ht="19.5" customHeight="1" thickBot="1"/>
    <row r="23" spans="1:84" ht="15" thickBot="1">
      <c r="A23" s="210" t="s">
        <v>312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2"/>
      <c r="AY23" s="192" t="s">
        <v>313</v>
      </c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4"/>
      <c r="BQ23" s="182" t="s">
        <v>1466</v>
      </c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4"/>
      <c r="CD23" s="69"/>
      <c r="CE23" s="69"/>
      <c r="CF23" s="28"/>
    </row>
    <row r="24" spans="1:84" ht="15">
      <c r="A24" s="205" t="s">
        <v>338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206"/>
      <c r="AY24" s="203" t="s">
        <v>315</v>
      </c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4"/>
      <c r="BO24" s="185" t="s">
        <v>24</v>
      </c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44"/>
    </row>
    <row r="25" spans="1:84" ht="39.75" customHeight="1">
      <c r="A25" s="207" t="s">
        <v>538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9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44"/>
    </row>
    <row r="26" spans="1:84" ht="39.75" customHeight="1" thickBot="1">
      <c r="A26" s="174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6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44"/>
    </row>
    <row r="27" spans="1:84" ht="15.75" thickBot="1">
      <c r="A27" s="221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3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92" t="s">
        <v>314</v>
      </c>
      <c r="BT27" s="193"/>
      <c r="BU27" s="193"/>
      <c r="BV27" s="193"/>
      <c r="BW27" s="193"/>
      <c r="BX27" s="193"/>
      <c r="BY27" s="193"/>
      <c r="BZ27" s="193"/>
      <c r="CA27" s="194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241" t="s">
        <v>1463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39"/>
      <c r="BW29" s="239"/>
      <c r="BX29" s="239"/>
      <c r="BY29" s="239"/>
      <c r="BZ29" s="239"/>
      <c r="CA29" s="239"/>
      <c r="CB29" s="239"/>
      <c r="CC29" s="239"/>
      <c r="CD29" s="239"/>
      <c r="CE29" s="239"/>
      <c r="CF29" s="240"/>
    </row>
    <row r="30" spans="1:84" ht="15" thickBot="1">
      <c r="A30" s="241" t="s">
        <v>1464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3"/>
      <c r="R30" s="243"/>
      <c r="S30" s="243"/>
      <c r="T30" s="243"/>
      <c r="U30" s="243"/>
      <c r="V30" s="243"/>
      <c r="W30" s="243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1"/>
    </row>
    <row r="31" spans="1:84" ht="13.5" thickBot="1">
      <c r="A31" s="224" t="s">
        <v>1465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6"/>
      <c r="Q31" s="228" t="s">
        <v>1471</v>
      </c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30"/>
    </row>
    <row r="32" spans="1:84" ht="12.75">
      <c r="A32" s="227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4" t="s">
        <v>1482</v>
      </c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31" t="s">
        <v>1483</v>
      </c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3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</row>
    <row r="33" spans="1:84" ht="12.75">
      <c r="A33" s="227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34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235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</row>
    <row r="34" spans="1:84" ht="12.75">
      <c r="A34" s="227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34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235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</row>
    <row r="35" spans="1:84" ht="12.75">
      <c r="A35" s="227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34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235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</row>
    <row r="36" spans="1:84" ht="12.75">
      <c r="A36" s="227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36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8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27"/>
      <c r="CC36" s="227"/>
      <c r="CD36" s="227"/>
      <c r="CE36" s="227"/>
      <c r="CF36" s="227"/>
    </row>
    <row r="37" spans="1:84" ht="13.5" thickBot="1">
      <c r="A37" s="213">
        <v>1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>
        <v>2</v>
      </c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>
        <v>3</v>
      </c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>
        <v>4</v>
      </c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>
        <v>5</v>
      </c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</row>
    <row r="38" spans="1:87" s="78" customFormat="1" ht="13.5" thickBot="1">
      <c r="A38" s="217">
        <v>609535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9"/>
      <c r="Q38" s="214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20"/>
      <c r="AH38" s="214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20"/>
      <c r="AY38" s="214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20"/>
      <c r="BP38" s="214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6"/>
      <c r="CG38" s="13"/>
      <c r="CH38" s="13"/>
      <c r="CI38" s="13"/>
    </row>
  </sheetData>
  <sheetProtection password="E2BC" sheet="1" objects="1" scenarios="1" selectLockedCells="1"/>
  <mergeCells count="41">
    <mergeCell ref="A27:AX27"/>
    <mergeCell ref="A31:P36"/>
    <mergeCell ref="Q31:CF31"/>
    <mergeCell ref="Q32:AG36"/>
    <mergeCell ref="AH32:AX36"/>
    <mergeCell ref="AY32:BO36"/>
    <mergeCell ref="BP32:CF36"/>
    <mergeCell ref="X29:CF29"/>
    <mergeCell ref="A29:W29"/>
    <mergeCell ref="A30:W30"/>
    <mergeCell ref="BP37:CF37"/>
    <mergeCell ref="BP38:CF38"/>
    <mergeCell ref="A37:P37"/>
    <mergeCell ref="Q37:AG37"/>
    <mergeCell ref="AH37:AX37"/>
    <mergeCell ref="A38:P38"/>
    <mergeCell ref="Q38:AG38"/>
    <mergeCell ref="AH38:AX38"/>
    <mergeCell ref="AY38:BO38"/>
    <mergeCell ref="AY37:BO37"/>
    <mergeCell ref="AY24:BM24"/>
    <mergeCell ref="AY23:BM23"/>
    <mergeCell ref="A24:AX24"/>
    <mergeCell ref="A25:AX25"/>
    <mergeCell ref="A23:AX23"/>
    <mergeCell ref="K19:BU19"/>
    <mergeCell ref="H10:BX10"/>
    <mergeCell ref="H12:BX12"/>
    <mergeCell ref="E14:CA14"/>
    <mergeCell ref="H16:BX16"/>
    <mergeCell ref="K18:BU18"/>
    <mergeCell ref="AM20:AO20"/>
    <mergeCell ref="AQ20:AS20"/>
    <mergeCell ref="AT20:BU20"/>
    <mergeCell ref="X30:CF30"/>
    <mergeCell ref="BS27:CA27"/>
    <mergeCell ref="K21:BU21"/>
    <mergeCell ref="K20:AL20"/>
    <mergeCell ref="BQ23:CC23"/>
    <mergeCell ref="BO24:CE26"/>
    <mergeCell ref="A26:AX26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706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9" t="s">
        <v>1512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ht="25.5">
      <c r="A19" s="32" t="s">
        <v>295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1510</v>
      </c>
      <c r="P19" s="50" t="s">
        <v>505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707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47" t="s">
        <v>1370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</row>
    <row r="18" spans="1:16" ht="12.75">
      <c r="A18" s="249" t="s">
        <v>345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ht="25.5">
      <c r="A19" s="32" t="s">
        <v>295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1510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1513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1514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240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  <row r="24" spans="1:16" ht="15.75">
      <c r="A24" s="4" t="s">
        <v>241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/>
    </row>
    <row r="25" spans="1:16" ht="25.5">
      <c r="A25" s="99" t="s">
        <v>1515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/>
    </row>
    <row r="26" spans="1:16" ht="25.5">
      <c r="A26" s="99" t="s">
        <v>344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/>
    </row>
  </sheetData>
  <sheetProtection password="E2BC" sheet="1" objects="1" scenarios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343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6" ht="25.5">
      <c r="A19" s="32" t="s">
        <v>295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1510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419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  <c r="Q21" s="12"/>
      <c r="R21" s="12"/>
    </row>
    <row r="22" spans="1:18" ht="15.75" customHeight="1">
      <c r="A22" s="42" t="s">
        <v>418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.75">
      <c r="A23" s="14" t="s">
        <v>885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  <c r="Q23" s="12"/>
      <c r="R23" s="12"/>
    </row>
    <row r="24" ht="12.75">
      <c r="P24" s="13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6" t="s">
        <v>874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2.75">
      <c r="A18" s="249" t="s">
        <v>345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s="9" customFormat="1" ht="25.5">
      <c r="A19" s="32" t="s">
        <v>295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1510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346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</row>
    <row r="22" spans="1:16" ht="25.5">
      <c r="A22" s="96" t="s">
        <v>1371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/>
    </row>
    <row r="23" spans="1:16" ht="25.5">
      <c r="A23" s="96" t="s">
        <v>426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</sheetData>
  <sheetProtection password="E2BC" sheet="1" objects="1" scenarios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506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9" t="s">
        <v>1502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ht="25.5">
      <c r="A19" s="6" t="s">
        <v>295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1510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347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/>
    </row>
    <row r="22" spans="1:16" ht="15.75">
      <c r="A22" s="42" t="s">
        <v>348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/>
    </row>
    <row r="23" spans="1:16" ht="15.75">
      <c r="A23" s="42" t="s">
        <v>1492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/>
    </row>
    <row r="24" spans="1:16" ht="15.75">
      <c r="A24" s="42" t="s">
        <v>349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/>
    </row>
    <row r="25" spans="1:16" ht="15.75">
      <c r="A25" s="42" t="s">
        <v>1493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/>
    </row>
    <row r="26" spans="1:16" ht="15.75">
      <c r="A26" s="42" t="s">
        <v>1557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/>
    </row>
    <row r="27" spans="1:16" ht="15.75">
      <c r="A27" s="42" t="s">
        <v>350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/>
    </row>
    <row r="28" spans="1:16" ht="15.75">
      <c r="A28" s="42" t="s">
        <v>351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0</v>
      </c>
    </row>
    <row r="29" spans="1:16" ht="15.75">
      <c r="A29" s="42" t="s">
        <v>352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353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</row>
    <row r="31" spans="1:16" ht="15.75">
      <c r="A31" s="42" t="s">
        <v>354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0</v>
      </c>
    </row>
    <row r="32" spans="1:16" ht="15.75">
      <c r="A32" s="42" t="s">
        <v>242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/>
    </row>
    <row r="33" spans="1:16" ht="15.75">
      <c r="A33" s="42" t="s">
        <v>243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/>
    </row>
    <row r="34" spans="1:16" ht="15.75">
      <c r="A34" s="42" t="s">
        <v>355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0</v>
      </c>
    </row>
    <row r="35" spans="1:16" ht="15.75">
      <c r="A35" s="42" t="s">
        <v>378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1494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/>
    </row>
    <row r="37" spans="1:16" ht="15.75">
      <c r="A37" s="42" t="s">
        <v>379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/>
    </row>
    <row r="38" spans="1:16" ht="15.75">
      <c r="A38" s="42" t="s">
        <v>356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/>
    </row>
    <row r="39" spans="1:16" ht="15.75">
      <c r="A39" s="42" t="s">
        <v>357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/>
    </row>
    <row r="40" spans="1:16" ht="25.5">
      <c r="A40" s="42" t="s">
        <v>244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/>
    </row>
    <row r="41" spans="1:16" ht="15.75">
      <c r="A41" s="42" t="s">
        <v>245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/>
    </row>
    <row r="42" spans="1:16" ht="25.5">
      <c r="A42" s="42" t="s">
        <v>383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384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/>
    </row>
    <row r="44" spans="1:16" ht="15.75">
      <c r="A44" s="42" t="s">
        <v>385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384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/>
    </row>
    <row r="46" spans="1:16" ht="15.75">
      <c r="A46" s="42" t="s">
        <v>386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0</v>
      </c>
    </row>
    <row r="47" spans="1:16" ht="25.5">
      <c r="A47" s="42" t="s">
        <v>380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0</v>
      </c>
    </row>
    <row r="48" spans="1:16" ht="15.75">
      <c r="A48" s="42" t="s">
        <v>381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0</v>
      </c>
    </row>
    <row r="49" spans="1:16" ht="15.75">
      <c r="A49" s="42" t="s">
        <v>382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0</v>
      </c>
    </row>
    <row r="50" spans="1:16" ht="15.75">
      <c r="A50" s="42" t="s">
        <v>1495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/>
    </row>
    <row r="51" spans="1:16" ht="25.5">
      <c r="A51" s="42" t="s">
        <v>886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/>
    </row>
    <row r="52" spans="1:16" ht="15.75">
      <c r="A52" s="42" t="s">
        <v>387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/>
    </row>
    <row r="53" spans="1:16" ht="25.5">
      <c r="A53" s="42" t="s">
        <v>1496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/>
    </row>
    <row r="54" spans="1:16" ht="25.5">
      <c r="A54" s="42" t="s">
        <v>1497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/>
    </row>
    <row r="55" spans="1:16" ht="15.75">
      <c r="A55" s="42" t="s">
        <v>388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/>
    </row>
    <row r="56" spans="1:16" ht="15.75">
      <c r="A56" s="42" t="s">
        <v>1498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/>
    </row>
    <row r="57" spans="1:16" ht="25.5">
      <c r="A57" s="42" t="s">
        <v>389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/>
    </row>
    <row r="58" spans="1:16" ht="15.75">
      <c r="A58" s="42" t="s">
        <v>1531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/>
    </row>
    <row r="59" spans="1:16" ht="15.75">
      <c r="A59" s="42" t="s">
        <v>1499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/>
    </row>
    <row r="60" spans="1:16" ht="25.5">
      <c r="A60" s="42" t="s">
        <v>1372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/>
    </row>
    <row r="61" spans="1:16" ht="15.75">
      <c r="A61" s="42" t="s">
        <v>1373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/>
    </row>
    <row r="62" spans="1:16" ht="25.5">
      <c r="A62" s="42" t="s">
        <v>1374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/>
    </row>
    <row r="63" spans="1:16" ht="15.75">
      <c r="A63" s="42" t="s">
        <v>358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0</v>
      </c>
    </row>
    <row r="64" spans="1:16" ht="25.5">
      <c r="A64" s="42" t="s">
        <v>1532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0</v>
      </c>
    </row>
    <row r="65" spans="1:16" ht="15.75">
      <c r="A65" s="42" t="s">
        <v>1533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0</v>
      </c>
    </row>
    <row r="66" spans="1:16" ht="15.75">
      <c r="A66" s="42" t="s">
        <v>1534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1375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0</v>
      </c>
    </row>
    <row r="68" spans="1:16" ht="15.75">
      <c r="A68" s="42" t="s">
        <v>1376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1377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1378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1500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/>
    </row>
    <row r="72" spans="1:16" ht="25.5">
      <c r="A72" s="42" t="s">
        <v>1379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/>
    </row>
    <row r="73" spans="1:16" ht="15.75">
      <c r="A73" s="42" t="s">
        <v>370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0</v>
      </c>
    </row>
    <row r="74" spans="1:16" ht="15.75">
      <c r="A74" s="42" t="s">
        <v>371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0</v>
      </c>
    </row>
    <row r="75" spans="1:16" ht="15.75">
      <c r="A75" s="42" t="s">
        <v>1380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0</v>
      </c>
    </row>
    <row r="76" spans="1:16" ht="15.75">
      <c r="A76" s="42" t="s">
        <v>372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0</v>
      </c>
    </row>
    <row r="77" spans="1:16" ht="25.5">
      <c r="A77" s="42" t="s">
        <v>1381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0</v>
      </c>
    </row>
    <row r="78" spans="1:16" ht="15.75">
      <c r="A78" s="42" t="s">
        <v>373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0</v>
      </c>
    </row>
    <row r="79" spans="1:16" ht="15.75">
      <c r="A79" s="42" t="s">
        <v>374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0</v>
      </c>
    </row>
    <row r="80" spans="1:16" ht="15.75">
      <c r="A80" s="42" t="s">
        <v>375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0</v>
      </c>
    </row>
    <row r="81" spans="1:16" ht="15.75">
      <c r="A81" s="17" t="s">
        <v>1382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/>
    </row>
    <row r="82" spans="1:16" ht="15.75">
      <c r="A82" s="42" t="s">
        <v>1501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/>
    </row>
    <row r="83" spans="1:16" ht="15.75">
      <c r="A83" s="42" t="s">
        <v>376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0</v>
      </c>
    </row>
    <row r="84" spans="1:16" ht="15.75">
      <c r="A84" s="42" t="s">
        <v>377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0</v>
      </c>
    </row>
    <row r="85" spans="1:16" ht="15.75">
      <c r="A85" s="42" t="s">
        <v>1383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>
      <c r="A86" s="42" t="s">
        <v>888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0</v>
      </c>
    </row>
    <row r="87" spans="1:16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6" t="s">
        <v>875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>
      <c r="A17" s="249" t="s">
        <v>1509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</row>
    <row r="18" spans="1:20" ht="13.5" customHeight="1">
      <c r="A18" s="245" t="s">
        <v>1428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5" t="s">
        <v>1510</v>
      </c>
      <c r="P18" s="263" t="s">
        <v>1503</v>
      </c>
      <c r="Q18" s="280"/>
      <c r="R18" s="244" t="s">
        <v>957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305</v>
      </c>
      <c r="Q19" s="22" t="s">
        <v>1429</v>
      </c>
      <c r="R19" s="22" t="s">
        <v>305</v>
      </c>
      <c r="S19" s="22" t="s">
        <v>1430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1535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/>
      <c r="Q21" s="36"/>
      <c r="R21" s="36"/>
      <c r="S21" s="36"/>
      <c r="T21" s="1"/>
    </row>
    <row r="22" spans="1:20" ht="15.75">
      <c r="A22" s="4" t="s">
        <v>1536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/>
      <c r="Q22" s="36"/>
      <c r="R22" s="36"/>
      <c r="S22" s="36"/>
      <c r="T22" s="1"/>
    </row>
    <row r="23" spans="1:20" ht="15.75">
      <c r="A23" s="4" t="s">
        <v>1537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/>
      <c r="Q23" s="36"/>
      <c r="R23" s="36"/>
      <c r="S23" s="36"/>
      <c r="T23" s="1"/>
    </row>
    <row r="24" spans="1:20" ht="15.75">
      <c r="A24" s="4" t="s">
        <v>1538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/>
      <c r="Q24" s="36"/>
      <c r="R24" s="36"/>
      <c r="S24" s="36"/>
      <c r="T24" s="1"/>
    </row>
    <row r="25" spans="1:20" ht="15.75">
      <c r="A25" s="4" t="s">
        <v>1539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/>
      <c r="Q25" s="36"/>
      <c r="R25" s="36"/>
      <c r="S25" s="36"/>
      <c r="T25" s="1"/>
    </row>
    <row r="26" spans="1:20" ht="15.75">
      <c r="A26" s="4" t="s">
        <v>1540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/>
      <c r="Q26" s="36"/>
      <c r="R26" s="36"/>
      <c r="S26" s="36"/>
      <c r="T26" s="1"/>
    </row>
    <row r="27" spans="1:20" ht="15.75">
      <c r="A27" s="4" t="s">
        <v>1541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/>
      <c r="Q27" s="36"/>
      <c r="R27" s="36"/>
      <c r="S27" s="36"/>
      <c r="T27" s="1"/>
    </row>
    <row r="28" spans="1:20" ht="15.75">
      <c r="A28" s="10" t="s">
        <v>881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/>
      <c r="S28" s="36"/>
      <c r="T28" s="1"/>
    </row>
  </sheetData>
  <sheetProtection password="E2BC" sheet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3" t="s">
        <v>876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2.75">
      <c r="A18" s="283" t="s">
        <v>1475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1435</v>
      </c>
      <c r="B19" s="32" t="s">
        <v>1510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1432</v>
      </c>
      <c r="Q19" s="32" t="s">
        <v>1433</v>
      </c>
      <c r="R19" s="32" t="s">
        <v>1434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1504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/>
      <c r="Q21" s="36"/>
      <c r="R21" s="36"/>
    </row>
    <row r="22" spans="1:18" ht="25.5">
      <c r="A22" s="103" t="s">
        <v>882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/>
      <c r="Q22" s="36"/>
      <c r="R22" s="36"/>
    </row>
    <row r="23" spans="1:18" ht="25.5">
      <c r="A23" s="103" t="s">
        <v>507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/>
      <c r="Q23" s="36"/>
      <c r="R23" s="36"/>
    </row>
    <row r="24" spans="1:18" ht="15.75">
      <c r="A24" s="102" t="s">
        <v>1436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/>
      <c r="Q24" s="36"/>
      <c r="R24" s="36"/>
    </row>
    <row r="25" spans="1:18" ht="15.75">
      <c r="A25" s="102" t="s">
        <v>1384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/>
      <c r="R25" s="36"/>
    </row>
    <row r="26" spans="1:18" ht="15.75">
      <c r="A26" s="137" t="s">
        <v>1385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/>
      <c r="Q26" s="36"/>
      <c r="R26" s="36"/>
    </row>
    <row r="27" spans="1:18" ht="15.75">
      <c r="A27" s="14" t="s">
        <v>1386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6"/>
      <c r="R27" s="36"/>
    </row>
    <row r="28" spans="1:18" ht="15.75">
      <c r="A28" s="14" t="s">
        <v>1437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/>
      <c r="R28" s="36"/>
    </row>
    <row r="29" spans="1:18" ht="15.75">
      <c r="A29" s="14" t="s">
        <v>1387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/>
      <c r="Q29" s="36"/>
      <c r="R29" s="36"/>
    </row>
    <row r="30" spans="1:18" ht="15.75">
      <c r="A30" s="14" t="s">
        <v>1388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/>
      <c r="Q30" s="36"/>
      <c r="R30" s="36"/>
    </row>
    <row r="31" spans="1:18" ht="15.75">
      <c r="A31" s="14" t="s">
        <v>1542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/>
      <c r="Q31" s="36"/>
      <c r="R31" s="36"/>
    </row>
    <row r="32" spans="1:18" ht="15.75">
      <c r="A32" s="14" t="s">
        <v>1438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/>
      <c r="Q32" s="36"/>
      <c r="R32" s="36"/>
    </row>
    <row r="33" spans="1:18" ht="15.75">
      <c r="A33" s="14" t="s">
        <v>1439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/>
      <c r="Q33" s="36"/>
      <c r="R33" s="36"/>
    </row>
    <row r="34" spans="1:18" ht="15.75">
      <c r="A34" s="14" t="s">
        <v>1389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/>
      <c r="Q34" s="36"/>
      <c r="R34" s="36"/>
    </row>
    <row r="35" spans="1:18" ht="15.75">
      <c r="A35" s="14" t="s">
        <v>1390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/>
      <c r="Q35" s="36"/>
      <c r="R35" s="36"/>
    </row>
    <row r="36" spans="1:18" ht="15.75">
      <c r="A36" s="14" t="s">
        <v>1391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/>
      <c r="Q36" s="36"/>
      <c r="R36" s="36"/>
    </row>
  </sheetData>
  <sheetProtection password="E2BC" sheet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Q16">
      <selection activeCell="P21" sqref="P21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6" t="s">
        <v>1470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1" ht="12.75">
      <c r="A17" s="249" t="s">
        <v>1509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</row>
    <row r="18" spans="1:32" s="7" customFormat="1" ht="13.5" customHeight="1">
      <c r="A18" s="245" t="s">
        <v>1440</v>
      </c>
      <c r="B18" s="244" t="s">
        <v>502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4" t="s">
        <v>1441</v>
      </c>
      <c r="Q18" s="244"/>
      <c r="R18" s="244" t="s">
        <v>1442</v>
      </c>
      <c r="S18" s="244"/>
      <c r="T18" s="244" t="s">
        <v>1443</v>
      </c>
      <c r="U18" s="244"/>
      <c r="V18" s="263" t="s">
        <v>1392</v>
      </c>
      <c r="W18" s="264"/>
      <c r="X18" s="244" t="s">
        <v>1393</v>
      </c>
      <c r="Y18" s="244"/>
      <c r="Z18" s="244" t="s">
        <v>1394</v>
      </c>
      <c r="AA18" s="244"/>
      <c r="AB18" s="244" t="s">
        <v>1395</v>
      </c>
      <c r="AC18" s="244"/>
      <c r="AD18" s="263" t="s">
        <v>1444</v>
      </c>
      <c r="AE18" s="264"/>
      <c r="AF18" s="1"/>
    </row>
    <row r="19" spans="1:32" s="7" customFormat="1" ht="39.75" customHeight="1">
      <c r="A19" s="224"/>
      <c r="B19" s="24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308</v>
      </c>
      <c r="Q19" s="6" t="s">
        <v>309</v>
      </c>
      <c r="R19" s="2" t="s">
        <v>308</v>
      </c>
      <c r="S19" s="6" t="s">
        <v>309</v>
      </c>
      <c r="T19" s="2" t="s">
        <v>308</v>
      </c>
      <c r="U19" s="6" t="s">
        <v>309</v>
      </c>
      <c r="V19" s="2" t="s">
        <v>308</v>
      </c>
      <c r="W19" s="6" t="s">
        <v>309</v>
      </c>
      <c r="X19" s="2" t="s">
        <v>308</v>
      </c>
      <c r="Y19" s="6" t="s">
        <v>309</v>
      </c>
      <c r="Z19" s="2" t="s">
        <v>308</v>
      </c>
      <c r="AA19" s="6" t="s">
        <v>309</v>
      </c>
      <c r="AB19" s="2" t="s">
        <v>308</v>
      </c>
      <c r="AC19" s="6" t="s">
        <v>309</v>
      </c>
      <c r="AD19" s="2" t="s">
        <v>308</v>
      </c>
      <c r="AE19" s="6" t="s">
        <v>309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1432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1"/>
    </row>
    <row r="22" spans="1:32" s="7" customFormat="1" ht="15.75">
      <c r="A22" s="8" t="s">
        <v>1433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1"/>
    </row>
    <row r="23" spans="1:32" s="7" customFormat="1" ht="15.75">
      <c r="A23" s="8" t="s">
        <v>1434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1"/>
    </row>
    <row r="24" spans="1:32" s="7" customFormat="1" ht="15.75">
      <c r="A24" s="8" t="s">
        <v>1445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1"/>
    </row>
    <row r="25" spans="1:32" s="7" customFormat="1" ht="26.25">
      <c r="A25" s="8" t="s">
        <v>549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A16:AE16"/>
    <mergeCell ref="A17:AE17"/>
    <mergeCell ref="AD18:AE18"/>
    <mergeCell ref="B18:B19"/>
    <mergeCell ref="P18:Q18"/>
    <mergeCell ref="R18:S18"/>
    <mergeCell ref="T18:U18"/>
    <mergeCell ref="A18:A19"/>
    <mergeCell ref="V18:W18"/>
    <mergeCell ref="X18:Y18"/>
    <mergeCell ref="AB18:AC18"/>
    <mergeCell ref="Z18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6" t="s">
        <v>310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ht="12.75">
      <c r="A17" s="249" t="s">
        <v>1477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59"/>
    </row>
    <row r="18" spans="1:24" ht="27.75" customHeight="1">
      <c r="A18" s="245" t="s">
        <v>1446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1510</v>
      </c>
      <c r="P18" s="244" t="s">
        <v>1400</v>
      </c>
      <c r="Q18" s="281"/>
      <c r="R18" s="281"/>
      <c r="S18" s="281"/>
      <c r="T18" s="244" t="s">
        <v>1401</v>
      </c>
      <c r="U18" s="281"/>
      <c r="V18" s="281"/>
      <c r="W18" s="281"/>
      <c r="X18" s="60"/>
    </row>
    <row r="19" spans="1:24" ht="13.5" customHeight="1">
      <c r="A19" s="224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1448</v>
      </c>
      <c r="Q19" s="21" t="s">
        <v>298</v>
      </c>
      <c r="R19" s="21" t="s">
        <v>299</v>
      </c>
      <c r="S19" s="21" t="s">
        <v>1447</v>
      </c>
      <c r="T19" s="21" t="s">
        <v>1448</v>
      </c>
      <c r="U19" s="21" t="s">
        <v>298</v>
      </c>
      <c r="V19" s="21" t="s">
        <v>299</v>
      </c>
      <c r="W19" s="21" t="s">
        <v>1447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1452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63"/>
    </row>
    <row r="22" spans="1:24" ht="26.25">
      <c r="A22" s="8" t="s">
        <v>1451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63"/>
    </row>
    <row r="23" spans="1:24" ht="15.75">
      <c r="A23" s="26" t="s">
        <v>1449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63"/>
    </row>
    <row r="24" spans="1:24" ht="15.75">
      <c r="A24" s="26" t="s">
        <v>1450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63"/>
    </row>
    <row r="25" spans="1:24" ht="15.75">
      <c r="A25" s="25" t="s">
        <v>1453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63"/>
    </row>
    <row r="26" spans="1:24" ht="15.75">
      <c r="A26" s="25" t="s">
        <v>1454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63"/>
    </row>
    <row r="27" spans="1:24" ht="15.75">
      <c r="A27" s="8" t="s">
        <v>1455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63"/>
    </row>
    <row r="28" spans="1:24" ht="15.75">
      <c r="A28" s="8" t="s">
        <v>1456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63"/>
    </row>
    <row r="29" spans="1:24" ht="15.75">
      <c r="A29" s="8" t="s">
        <v>1457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63"/>
    </row>
    <row r="30" spans="1:24" ht="15.75">
      <c r="A30" s="8" t="s">
        <v>1431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/>
      <c r="Q30" s="36"/>
      <c r="R30" s="36"/>
      <c r="S30" s="36"/>
      <c r="T30" s="36"/>
      <c r="U30" s="36"/>
      <c r="V30" s="36"/>
      <c r="W30" s="36"/>
      <c r="X30" s="63"/>
    </row>
    <row r="32" spans="1:24" ht="12.75">
      <c r="A32" s="58" t="s">
        <v>1478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47" t="s">
        <v>1397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49" t="s">
        <v>501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</row>
    <row r="19" spans="1:17" ht="89.25">
      <c r="A19" s="6" t="s">
        <v>1446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1510</v>
      </c>
      <c r="P19" s="6" t="s">
        <v>1505</v>
      </c>
      <c r="Q19" s="6" t="s">
        <v>1506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1543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/>
      <c r="Q21" s="36"/>
    </row>
    <row r="22" spans="1:17" ht="15.75">
      <c r="A22" s="14" t="s">
        <v>1544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/>
      <c r="Q22" s="36"/>
    </row>
    <row r="23" spans="1:17" ht="25.5" customHeight="1">
      <c r="A23" s="14" t="s">
        <v>1396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/>
      <c r="Q23" s="36"/>
    </row>
    <row r="24" spans="1:17" ht="15.75">
      <c r="A24" s="14" t="s">
        <v>498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/>
      <c r="Q24" s="36"/>
    </row>
    <row r="25" spans="1:17" ht="15.75">
      <c r="A25" s="14" t="s">
        <v>499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/>
      <c r="Q25" s="36"/>
    </row>
    <row r="26" spans="1:17" ht="15.75">
      <c r="A26" s="14" t="s">
        <v>500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/>
      <c r="Q26" s="36"/>
    </row>
    <row r="27" spans="1:17" ht="15.75">
      <c r="A27" s="14" t="s">
        <v>1545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/>
      <c r="Q27" s="36"/>
    </row>
    <row r="28" spans="1:17" ht="15.75">
      <c r="A28" s="14" t="s">
        <v>1546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/>
      <c r="Q28" s="36"/>
    </row>
    <row r="29" spans="1:17" ht="15.75">
      <c r="A29" s="14" t="s">
        <v>1547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/>
      <c r="Q29" s="36"/>
    </row>
    <row r="30" spans="1:17" ht="15.75">
      <c r="A30" s="14" t="s">
        <v>1548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/>
      <c r="Q30" s="36"/>
    </row>
    <row r="31" spans="1:17" ht="15.75">
      <c r="A31" s="14" t="s">
        <v>1549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/>
      <c r="Q31" s="36"/>
    </row>
    <row r="32" spans="1:17" ht="15.75">
      <c r="A32" s="14" t="s">
        <v>1550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/>
      <c r="Q32" s="36"/>
    </row>
    <row r="33" spans="1:17" ht="15.75">
      <c r="A33" s="14" t="s">
        <v>456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/>
      <c r="Q33" s="36"/>
    </row>
    <row r="34" spans="1:17" ht="15.75">
      <c r="A34" s="14" t="s">
        <v>496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/>
      <c r="Q34" s="36"/>
    </row>
    <row r="35" spans="1:17" ht="15.75">
      <c r="A35" s="14" t="s">
        <v>497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/>
      <c r="Q35" s="36"/>
    </row>
    <row r="36" spans="1:17" ht="15.75">
      <c r="A36" s="14" t="s">
        <v>1540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/>
      <c r="Q36" s="36"/>
    </row>
    <row r="37" spans="1:17" ht="25.5">
      <c r="A37" s="14" t="s">
        <v>428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/>
      <c r="Q37" s="36"/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tabSelected="1" zoomScalePageLayoutView="0" workbookViewId="0" topLeftCell="A16">
      <selection activeCell="L31" sqref="L31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47" t="s">
        <v>539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</row>
    <row r="17" spans="1:23" ht="12.75">
      <c r="A17" s="249" t="s">
        <v>1475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</row>
    <row r="18" spans="1:24" ht="15" customHeight="1">
      <c r="A18" s="244" t="s">
        <v>295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5" t="s">
        <v>1198</v>
      </c>
      <c r="N18" s="245" t="s">
        <v>1197</v>
      </c>
      <c r="O18" s="244" t="s">
        <v>1510</v>
      </c>
      <c r="P18" s="244" t="s">
        <v>425</v>
      </c>
      <c r="Q18" s="244"/>
      <c r="R18" s="244"/>
      <c r="S18" s="244"/>
      <c r="T18" s="244"/>
      <c r="U18" s="244"/>
      <c r="V18" s="244"/>
      <c r="W18" s="244" t="s">
        <v>296</v>
      </c>
      <c r="X18" s="1"/>
    </row>
    <row r="19" spans="1:24" ht="39.7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6"/>
      <c r="N19" s="246"/>
      <c r="O19" s="244"/>
      <c r="P19" s="6" t="s">
        <v>531</v>
      </c>
      <c r="Q19" s="6" t="s">
        <v>532</v>
      </c>
      <c r="R19" s="6" t="s">
        <v>533</v>
      </c>
      <c r="S19" s="6" t="s">
        <v>534</v>
      </c>
      <c r="T19" s="6" t="s">
        <v>535</v>
      </c>
      <c r="U19" s="21" t="s">
        <v>536</v>
      </c>
      <c r="V19" s="6" t="s">
        <v>537</v>
      </c>
      <c r="W19" s="244"/>
      <c r="X19" s="1"/>
    </row>
    <row r="20" spans="1:24" ht="12.75">
      <c r="A20" s="252">
        <v>1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224" t="s">
        <v>297</v>
      </c>
      <c r="L21" s="142" t="s">
        <v>1095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50">
        <v>1</v>
      </c>
      <c r="P21" s="150"/>
      <c r="Q21" s="161"/>
      <c r="R21" s="162"/>
      <c r="S21" s="162"/>
      <c r="T21" s="151"/>
      <c r="U21" s="31"/>
      <c r="V21" s="31"/>
      <c r="W21" s="31"/>
      <c r="X21" s="1"/>
    </row>
    <row r="22" spans="1:24" ht="15.75">
      <c r="A22" s="244"/>
      <c r="L22" s="145"/>
      <c r="M22" s="146" t="str">
        <f>M21</f>
        <v>47</v>
      </c>
      <c r="N22" s="147" t="str">
        <f>N21</f>
        <v>155</v>
      </c>
      <c r="O22" s="251"/>
      <c r="P22" s="153"/>
      <c r="Q22" s="156"/>
      <c r="R22" s="157"/>
      <c r="S22" s="157"/>
      <c r="T22" s="155"/>
      <c r="U22" s="148"/>
      <c r="V22" s="148"/>
      <c r="W22" s="148"/>
      <c r="X22" s="1"/>
    </row>
    <row r="23" spans="1:24" ht="15.75">
      <c r="A23" s="244"/>
      <c r="L23" s="142" t="s">
        <v>974</v>
      </c>
      <c r="M23" s="143" t="str">
        <f>IF(ISBLANK(L23),0,VLOOKUP(L23,Spravochnik!$A$1:$B$85,2,FALSE))</f>
        <v>08</v>
      </c>
      <c r="N23" s="143" t="str">
        <f>IF(ISBLANK(L23),0,VLOOKUP(L23,Spravochnik!$A$1:$C$85,3,FALSE))</f>
        <v>026</v>
      </c>
      <c r="O23" s="250">
        <v>2</v>
      </c>
      <c r="P23" s="150"/>
      <c r="Q23" s="161"/>
      <c r="R23" s="162"/>
      <c r="S23" s="162"/>
      <c r="T23" s="151"/>
      <c r="U23" s="31"/>
      <c r="V23" s="31"/>
      <c r="W23" s="31"/>
      <c r="X23" s="1"/>
    </row>
    <row r="24" spans="1:24" ht="15.75">
      <c r="A24" s="244"/>
      <c r="L24" s="145"/>
      <c r="M24" s="146" t="str">
        <f>M23</f>
        <v>08</v>
      </c>
      <c r="N24" s="146" t="str">
        <f>N23</f>
        <v>026</v>
      </c>
      <c r="O24" s="251"/>
      <c r="P24" s="158"/>
      <c r="Q24" s="156"/>
      <c r="R24" s="157"/>
      <c r="S24" s="157"/>
      <c r="T24" s="159"/>
      <c r="U24" s="149"/>
      <c r="V24" s="149"/>
      <c r="W24" s="149"/>
      <c r="X24" s="1"/>
    </row>
    <row r="25" spans="1:24" ht="15.75">
      <c r="A25" s="244"/>
      <c r="L25" s="142" t="s">
        <v>1111</v>
      </c>
      <c r="M25" s="143" t="str">
        <f>IF(ISBLANK(L25),0,VLOOKUP(L25,Spravochnik!$A$1:$B$85,2,FALSE))</f>
        <v>52</v>
      </c>
      <c r="N25" s="143" t="str">
        <f>IF(ISBLANK(L25),0,VLOOKUP(L25,Spravochnik!$A$1:$C$85,3,FALSE))</f>
        <v>181</v>
      </c>
      <c r="O25" s="250">
        <v>3</v>
      </c>
      <c r="P25" s="150"/>
      <c r="Q25" s="161"/>
      <c r="R25" s="162"/>
      <c r="S25" s="162"/>
      <c r="T25" s="151"/>
      <c r="U25" s="31"/>
      <c r="V25" s="31"/>
      <c r="W25" s="31"/>
      <c r="X25" s="1"/>
    </row>
    <row r="26" spans="1:24" ht="15.75">
      <c r="A26" s="244"/>
      <c r="L26" s="145"/>
      <c r="M26" s="146" t="str">
        <f>M25</f>
        <v>52</v>
      </c>
      <c r="N26" s="146" t="str">
        <f>N25</f>
        <v>181</v>
      </c>
      <c r="O26" s="251"/>
      <c r="P26" s="153"/>
      <c r="Q26" s="152"/>
      <c r="R26" s="154"/>
      <c r="S26" s="154"/>
      <c r="T26" s="155"/>
      <c r="U26" s="148"/>
      <c r="V26" s="148"/>
      <c r="W26" s="148"/>
      <c r="X26" s="1"/>
    </row>
    <row r="27" spans="1:24" ht="15.75">
      <c r="A27" s="244" t="s">
        <v>1480</v>
      </c>
      <c r="L27" s="119" t="s">
        <v>400</v>
      </c>
      <c r="M27" s="146" t="e">
        <f>IF(ISBLANK(L27),0,VLOOKUP(L27,Spravochnik!$A$1:$B$85,2,FALSE))</f>
        <v>#N/A</v>
      </c>
      <c r="N27" s="146" t="e">
        <f>IF(ISBLANK(L27),0,VLOOKUP(L27,Spravochnik!$A$1:$C$85,3,FALSE))</f>
        <v>#N/A</v>
      </c>
      <c r="O27" s="74">
        <v>4</v>
      </c>
      <c r="P27" s="36"/>
      <c r="Q27" s="36"/>
      <c r="R27" s="36"/>
      <c r="S27" s="36"/>
      <c r="T27" s="36"/>
      <c r="U27" s="36"/>
      <c r="V27" s="36"/>
      <c r="W27" s="36"/>
      <c r="X27" s="1"/>
    </row>
    <row r="28" spans="1:24" ht="15.75">
      <c r="A28" s="244"/>
      <c r="L28" s="119" t="s">
        <v>401</v>
      </c>
      <c r="M28" s="146" t="e">
        <f>IF(ISBLANK(L28),0,VLOOKUP(L28,Spravochnik!$A$1:$B$85,2,FALSE))</f>
        <v>#N/A</v>
      </c>
      <c r="N28" s="146" t="e">
        <f>IF(ISBLANK(L28),0,VLOOKUP(L28,Spravochnik!$A$1:$C$85,3,FALSE))</f>
        <v>#N/A</v>
      </c>
      <c r="O28" s="74">
        <v>5</v>
      </c>
      <c r="P28" s="36"/>
      <c r="Q28" s="36"/>
      <c r="R28" s="36"/>
      <c r="S28" s="36"/>
      <c r="T28" s="36"/>
      <c r="U28" s="36"/>
      <c r="V28" s="36"/>
      <c r="W28" s="36"/>
      <c r="X28" s="1"/>
    </row>
    <row r="29" spans="1:24" ht="15.75">
      <c r="A29" s="244"/>
      <c r="L29" s="119" t="s">
        <v>402</v>
      </c>
      <c r="M29" s="146" t="e">
        <f>IF(ISBLANK(L29),0,VLOOKUP(L29,Spravochnik!$A$1:$B$85,2,FALSE))</f>
        <v>#N/A</v>
      </c>
      <c r="N29" s="146" t="e">
        <f>IF(ISBLANK(L29),0,VLOOKUP(L29,Spravochnik!$A$1:$C$85,3,FALSE))</f>
        <v>#N/A</v>
      </c>
      <c r="O29" s="74">
        <v>6</v>
      </c>
      <c r="P29" s="36"/>
      <c r="Q29" s="36"/>
      <c r="R29" s="36"/>
      <c r="S29" s="36"/>
      <c r="T29" s="36"/>
      <c r="U29" s="36"/>
      <c r="V29" s="36"/>
      <c r="W29" s="36"/>
      <c r="X29" s="1"/>
    </row>
    <row r="30" spans="1:24" ht="15.75">
      <c r="A30" s="244"/>
      <c r="L30" s="119" t="s">
        <v>0</v>
      </c>
      <c r="M30" s="146" t="e">
        <f>IF(ISBLANK(L30),0,VLOOKUP(L30,Spravochnik!$A$1:$B$85,2,FALSE))</f>
        <v>#N/A</v>
      </c>
      <c r="N30" s="146" t="e">
        <f>IF(ISBLANK(L30),0,VLOOKUP(L30,Spravochnik!$A$1:$C$85,3,FALSE))</f>
        <v>#N/A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>
      <c r="A31" s="245"/>
      <c r="L31" s="120"/>
      <c r="M31" s="146">
        <f>IF(ISBLANK(L31),0,VLOOKUP(L31,Spravochnik!$A$1:$B$85,2,FALSE))</f>
        <v>0</v>
      </c>
      <c r="N31" s="146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>
      <c r="A32" s="248" t="s">
        <v>420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/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objects="1" scenarios="1" selectLockedCells="1"/>
  <mergeCells count="15">
    <mergeCell ref="A32:L32"/>
    <mergeCell ref="A17:W17"/>
    <mergeCell ref="A21:A26"/>
    <mergeCell ref="O21:O22"/>
    <mergeCell ref="O23:O24"/>
    <mergeCell ref="O25:O26"/>
    <mergeCell ref="O18:O19"/>
    <mergeCell ref="P18:V18"/>
    <mergeCell ref="N18:N19"/>
    <mergeCell ref="A20:L20"/>
    <mergeCell ref="A27:A31"/>
    <mergeCell ref="M18:M19"/>
    <mergeCell ref="A16:W16"/>
    <mergeCell ref="W18:W19"/>
    <mergeCell ref="A18:L19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S29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47" t="s">
        <v>291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</row>
    <row r="17" spans="1:19" ht="12.75">
      <c r="A17" s="181" t="s">
        <v>365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</row>
    <row r="18" spans="1:19" ht="25.5" customHeight="1">
      <c r="A18" s="244" t="s">
        <v>290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1510</v>
      </c>
      <c r="P18" s="244" t="s">
        <v>285</v>
      </c>
      <c r="Q18" s="244"/>
      <c r="R18" s="244"/>
      <c r="S18" s="244" t="s">
        <v>30</v>
      </c>
    </row>
    <row r="19" spans="1:19" ht="63.75">
      <c r="A19" s="24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286</v>
      </c>
      <c r="Q19" s="6" t="s">
        <v>879</v>
      </c>
      <c r="R19" s="6" t="s">
        <v>287</v>
      </c>
      <c r="S19" s="244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288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</row>
    <row r="22" spans="1:19" ht="15.75">
      <c r="A22" s="42" t="s">
        <v>710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</row>
    <row r="23" spans="1:19" ht="15.75">
      <c r="A23" s="42" t="s">
        <v>289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/>
      <c r="Q23" s="36"/>
      <c r="R23" s="36"/>
      <c r="S23" s="36"/>
    </row>
    <row r="24" spans="1:19" ht="15.75">
      <c r="A24" s="42" t="s">
        <v>712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/>
      <c r="Q24" s="36"/>
      <c r="R24" s="36"/>
      <c r="S24" s="36"/>
    </row>
    <row r="25" spans="1:19" ht="15.75">
      <c r="A25" s="42" t="s">
        <v>713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/>
      <c r="Q25" s="36"/>
      <c r="R25" s="36"/>
      <c r="S25" s="36"/>
    </row>
    <row r="26" spans="1:19" ht="15.75">
      <c r="A26" s="42" t="s">
        <v>714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/>
      <c r="Q26" s="36"/>
      <c r="R26" s="36"/>
      <c r="S26" s="36"/>
    </row>
    <row r="27" spans="1:19" ht="15.75" customHeight="1">
      <c r="A27" s="42" t="s">
        <v>715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/>
      <c r="Q27" s="36"/>
      <c r="R27" s="36"/>
      <c r="S27" s="36"/>
    </row>
    <row r="28" spans="1:19" ht="15.75">
      <c r="A28" s="42" t="s">
        <v>716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/>
      <c r="Q28" s="36"/>
      <c r="R28" s="36"/>
      <c r="S28" s="36"/>
    </row>
    <row r="29" spans="1:19" ht="15.75">
      <c r="A29" s="42" t="s">
        <v>717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/>
      <c r="Q29" s="36"/>
      <c r="R29" s="36"/>
      <c r="S29" s="36"/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4:Z35"/>
  <sheetViews>
    <sheetView showGridLines="0" zoomScalePageLayoutView="0" workbookViewId="0" topLeftCell="O15">
      <selection activeCell="P21" sqref="P21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75" customHeight="1">
      <c r="A15" s="247" t="s">
        <v>1399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</row>
    <row r="16" spans="1:26" ht="12.75">
      <c r="A16" s="181" t="s">
        <v>365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1:26" ht="15" customHeight="1">
      <c r="A17" s="245" t="s">
        <v>301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5" t="s">
        <v>1510</v>
      </c>
      <c r="P17" s="244" t="s">
        <v>429</v>
      </c>
      <c r="Q17" s="244" t="s">
        <v>359</v>
      </c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6" ht="15" customHeight="1">
      <c r="A18" s="24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6"/>
      <c r="P18" s="244"/>
      <c r="Q18" s="244" t="s">
        <v>1507</v>
      </c>
      <c r="R18" s="244" t="s">
        <v>360</v>
      </c>
      <c r="S18" s="244"/>
      <c r="T18" s="244"/>
      <c r="U18" s="244"/>
      <c r="V18" s="244"/>
      <c r="W18" s="244"/>
      <c r="X18" s="244"/>
      <c r="Y18" s="244"/>
      <c r="Z18" s="244" t="s">
        <v>286</v>
      </c>
    </row>
    <row r="19" spans="1:26" ht="76.5">
      <c r="A19" s="22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4"/>
      <c r="P19" s="244"/>
      <c r="Q19" s="244"/>
      <c r="R19" s="6" t="s">
        <v>367</v>
      </c>
      <c r="S19" s="6" t="s">
        <v>895</v>
      </c>
      <c r="T19" s="6" t="s">
        <v>366</v>
      </c>
      <c r="U19" s="6" t="s">
        <v>361</v>
      </c>
      <c r="V19" s="6" t="s">
        <v>1402</v>
      </c>
      <c r="W19" s="6" t="s">
        <v>362</v>
      </c>
      <c r="X19" s="6" t="s">
        <v>368</v>
      </c>
      <c r="Y19" s="6" t="s">
        <v>369</v>
      </c>
      <c r="Z19" s="244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319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320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363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321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592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322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323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14" t="s">
        <v>324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>
      <c r="A29" s="14" t="s">
        <v>325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14" t="s">
        <v>326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327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>
      <c r="A32" s="14" t="s">
        <v>328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364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331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1398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4:Z37"/>
  <sheetViews>
    <sheetView showGridLines="0" zoomScalePageLayoutView="0" workbookViewId="0" topLeftCell="O15">
      <selection activeCell="P21" sqref="P21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9.5" customHeight="1">
      <c r="A15" s="256" t="s">
        <v>277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2.75">
      <c r="A16" s="181" t="s">
        <v>365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1:26" ht="15" customHeight="1">
      <c r="A17" s="245" t="s">
        <v>301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5" t="s">
        <v>1510</v>
      </c>
      <c r="P17" s="244" t="s">
        <v>1216</v>
      </c>
      <c r="Q17" s="244" t="s">
        <v>359</v>
      </c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6" ht="15" customHeight="1">
      <c r="A18" s="24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6"/>
      <c r="P18" s="244"/>
      <c r="Q18" s="244" t="s">
        <v>1507</v>
      </c>
      <c r="R18" s="244" t="s">
        <v>360</v>
      </c>
      <c r="S18" s="244"/>
      <c r="T18" s="244"/>
      <c r="U18" s="244"/>
      <c r="V18" s="244"/>
      <c r="W18" s="244"/>
      <c r="X18" s="244"/>
      <c r="Y18" s="244"/>
      <c r="Z18" s="244" t="s">
        <v>286</v>
      </c>
    </row>
    <row r="19" spans="1:26" ht="76.5">
      <c r="A19" s="22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4"/>
      <c r="P19" s="244"/>
      <c r="Q19" s="244"/>
      <c r="R19" s="6" t="s">
        <v>367</v>
      </c>
      <c r="S19" s="6" t="s">
        <v>895</v>
      </c>
      <c r="T19" s="6" t="s">
        <v>366</v>
      </c>
      <c r="U19" s="6" t="s">
        <v>361</v>
      </c>
      <c r="V19" s="6" t="s">
        <v>1402</v>
      </c>
      <c r="W19" s="6" t="s">
        <v>362</v>
      </c>
      <c r="X19" s="6" t="s">
        <v>368</v>
      </c>
      <c r="Y19" s="6" t="s">
        <v>369</v>
      </c>
      <c r="Z19" s="244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319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320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363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321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592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322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323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14" t="s">
        <v>324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>
      <c r="A29" s="14" t="s">
        <v>325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14" t="s">
        <v>326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327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>
      <c r="A32" s="14" t="s">
        <v>328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364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331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1398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7" spans="1:26" ht="12.75">
      <c r="A37" s="284" t="s">
        <v>276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A37:Z37"/>
    <mergeCell ref="A14:Z14"/>
    <mergeCell ref="A15:Z15"/>
    <mergeCell ref="A16:Z16"/>
    <mergeCell ref="A17:A19"/>
    <mergeCell ref="O17:O19"/>
    <mergeCell ref="P17:P19"/>
    <mergeCell ref="Q17:Z17"/>
    <mergeCell ref="Q18:Q19"/>
    <mergeCell ref="R18:Y18"/>
    <mergeCell ref="Z18:Z19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7:W35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47" t="s">
        <v>1508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</row>
    <row r="18" spans="1:18" ht="12.75">
      <c r="A18" s="249" t="s">
        <v>282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</row>
    <row r="19" spans="1:18" ht="51">
      <c r="A19" s="22" t="s">
        <v>295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1510</v>
      </c>
      <c r="P19" s="6" t="s">
        <v>283</v>
      </c>
      <c r="Q19" s="6" t="s">
        <v>880</v>
      </c>
      <c r="R19" s="6" t="s">
        <v>284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278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/>
      <c r="Q21" s="36"/>
      <c r="R21" s="36"/>
    </row>
    <row r="22" spans="1:18" ht="25.5">
      <c r="A22" s="42" t="s">
        <v>279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/>
      <c r="Q22" s="36"/>
      <c r="R22" s="36"/>
    </row>
    <row r="23" spans="1:18" ht="15.75">
      <c r="A23" s="42" t="s">
        <v>609</v>
      </c>
      <c r="O23" s="122">
        <v>3</v>
      </c>
      <c r="P23" s="36"/>
      <c r="Q23" s="36"/>
      <c r="R23" s="36"/>
    </row>
    <row r="24" spans="1:18" ht="25.5">
      <c r="A24" s="42" t="s">
        <v>280</v>
      </c>
      <c r="O24" s="122">
        <v>4</v>
      </c>
      <c r="P24" s="36"/>
      <c r="Q24" s="36"/>
      <c r="R24" s="36"/>
    </row>
    <row r="25" spans="1:18" ht="25.5">
      <c r="A25" s="42" t="s">
        <v>887</v>
      </c>
      <c r="O25" s="122">
        <v>5</v>
      </c>
      <c r="P25" s="36"/>
      <c r="Q25" s="36"/>
      <c r="R25" s="36"/>
    </row>
    <row r="26" spans="1:18" ht="25.5">
      <c r="A26" s="42" t="s">
        <v>281</v>
      </c>
      <c r="O26" s="122">
        <v>6</v>
      </c>
      <c r="P26" s="36"/>
      <c r="Q26" s="36"/>
      <c r="R26" s="36"/>
    </row>
    <row r="27" ht="12.75"/>
    <row r="28" ht="12.75"/>
    <row r="29" ht="12.75"/>
    <row r="30" ht="38.25">
      <c r="A30" s="79" t="s">
        <v>1485</v>
      </c>
    </row>
    <row r="31" spans="1:23" ht="15.75">
      <c r="A31" s="79" t="s">
        <v>1486</v>
      </c>
      <c r="O31" s="287"/>
      <c r="P31" s="287"/>
      <c r="Q31" s="287"/>
      <c r="S31" s="287"/>
      <c r="T31" s="287"/>
      <c r="U31" s="287"/>
      <c r="W31" s="80"/>
    </row>
    <row r="32" spans="15:23" ht="12.75">
      <c r="O32" s="187" t="s">
        <v>1459</v>
      </c>
      <c r="P32" s="187"/>
      <c r="Q32" s="187"/>
      <c r="S32" s="285" t="s">
        <v>1484</v>
      </c>
      <c r="T32" s="285"/>
      <c r="U32" s="285"/>
      <c r="W32" s="13" t="s">
        <v>1458</v>
      </c>
    </row>
    <row r="33" ht="12.75"/>
    <row r="34" spans="15:21" ht="15.75">
      <c r="O34" s="287"/>
      <c r="P34" s="287"/>
      <c r="Q34" s="287"/>
      <c r="S34" s="286"/>
      <c r="T34" s="286"/>
      <c r="U34" s="286"/>
    </row>
    <row r="35" spans="15:21" ht="12.75">
      <c r="O35" s="187" t="s">
        <v>1460</v>
      </c>
      <c r="P35" s="187"/>
      <c r="Q35" s="187"/>
      <c r="S35" s="261" t="s">
        <v>1461</v>
      </c>
      <c r="T35" s="285"/>
      <c r="U35" s="285"/>
    </row>
    <row r="38" ht="12.75"/>
    <row r="39" ht="12.75"/>
    <row r="40" ht="12.75"/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69"/>
  <sheetViews>
    <sheetView zoomScalePageLayoutView="0" workbookViewId="0" topLeftCell="A1">
      <selection activeCell="H384" sqref="H384"/>
    </sheetView>
  </sheetViews>
  <sheetFormatPr defaultColWidth="9.00390625" defaultRowHeight="12.75"/>
  <cols>
    <col min="1" max="1" width="7.625" style="106" bestFit="1" customWidth="1"/>
    <col min="2" max="2" width="9.125" style="106" bestFit="1" customWidth="1"/>
    <col min="3" max="3" width="7.125" style="106" bestFit="1" customWidth="1"/>
    <col min="4" max="4" width="8.375" style="106" bestFit="1" customWidth="1"/>
    <col min="5" max="5" width="40.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625" style="106" customWidth="1"/>
    <col min="11" max="11" width="7.00390625" style="106" bestFit="1" customWidth="1"/>
    <col min="12" max="12" width="39.375" style="106" bestFit="1" customWidth="1"/>
    <col min="13" max="13" width="13.75390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509</v>
      </c>
      <c r="B1" s="105"/>
      <c r="C1" s="105"/>
      <c r="D1" s="104"/>
      <c r="E1" s="105"/>
      <c r="F1" s="105"/>
      <c r="G1" s="105"/>
      <c r="H1" s="105"/>
      <c r="J1" s="112" t="s">
        <v>926</v>
      </c>
      <c r="K1" s="112"/>
      <c r="L1" s="113"/>
      <c r="M1" s="113"/>
      <c r="O1" s="112" t="s">
        <v>943</v>
      </c>
      <c r="P1" s="113"/>
    </row>
    <row r="2" spans="1:16" ht="12.75">
      <c r="A2" s="107" t="s">
        <v>510</v>
      </c>
      <c r="B2" s="107" t="s">
        <v>511</v>
      </c>
      <c r="C2" s="107" t="s">
        <v>512</v>
      </c>
      <c r="D2" s="107" t="s">
        <v>513</v>
      </c>
      <c r="E2" s="107" t="s">
        <v>514</v>
      </c>
      <c r="F2" s="107" t="s">
        <v>515</v>
      </c>
      <c r="G2" s="107" t="s">
        <v>516</v>
      </c>
      <c r="H2" s="107" t="s">
        <v>517</v>
      </c>
      <c r="J2" s="114" t="s">
        <v>927</v>
      </c>
      <c r="K2" s="114" t="s">
        <v>928</v>
      </c>
      <c r="L2" s="114" t="s">
        <v>514</v>
      </c>
      <c r="M2" s="114" t="s">
        <v>929</v>
      </c>
      <c r="O2" s="116" t="s">
        <v>944</v>
      </c>
      <c r="P2" s="116" t="s">
        <v>945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4</v>
      </c>
      <c r="F3" s="108"/>
      <c r="G3" s="108"/>
      <c r="H3" s="110">
        <f>SUM(H4:H8,H9,H18,H26,H30,H246,H374,H376,H380,H383,H385,H387,H409,H445,H452,H525,H594,H616,H621,H678,H735,H757)</f>
        <v>4</v>
      </c>
      <c r="J3" s="7" t="s">
        <v>930</v>
      </c>
      <c r="K3" s="7">
        <v>1</v>
      </c>
      <c r="L3" s="7" t="s">
        <v>931</v>
      </c>
      <c r="M3" s="7" t="s">
        <v>1466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518</v>
      </c>
      <c r="H4" s="7">
        <f>IF(LEN(P_1)&lt;&gt;0,0,1)</f>
        <v>1</v>
      </c>
      <c r="J4" s="7" t="s">
        <v>932</v>
      </c>
      <c r="K4" s="7">
        <v>2</v>
      </c>
      <c r="L4" s="7" t="s">
        <v>933</v>
      </c>
      <c r="M4" s="7" t="str">
        <f>IF(P_1=0,"Нет данных",P_1)</f>
        <v>Нет данных</v>
      </c>
      <c r="O4" s="117">
        <f ca="1">TODAY()</f>
        <v>41887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519</v>
      </c>
      <c r="H5" s="7">
        <f>IF(LEN(P_2)&lt;&gt;0,0,1)</f>
        <v>1</v>
      </c>
      <c r="J5" s="7" t="s">
        <v>934</v>
      </c>
      <c r="K5" s="7">
        <v>3</v>
      </c>
      <c r="L5" s="7" t="s">
        <v>935</v>
      </c>
      <c r="M5" s="7" t="str">
        <f>IF(P_2=0,"Нет данных",P_2)</f>
        <v>Нет данных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520</v>
      </c>
      <c r="H6" s="7">
        <f>IF(LEN(P_3)&lt;&gt;0,0,1)</f>
        <v>0</v>
      </c>
      <c r="J6" s="7" t="s">
        <v>936</v>
      </c>
      <c r="K6" s="7">
        <v>4</v>
      </c>
      <c r="L6" s="7" t="s">
        <v>937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521</v>
      </c>
      <c r="H7" s="7">
        <f>IF(LEN(P_4)&lt;&gt;0,0,1)</f>
        <v>1</v>
      </c>
      <c r="J7" s="7" t="s">
        <v>938</v>
      </c>
      <c r="K7" s="7">
        <v>5</v>
      </c>
      <c r="L7" s="7" t="s">
        <v>939</v>
      </c>
      <c r="M7" s="7" t="str">
        <f>IF(P_4=0,"Нет данных",P_4)</f>
        <v>Нет данных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522</v>
      </c>
      <c r="H8" s="7">
        <f>IF(LEN(P_5)&lt;&gt;0,0,1)</f>
        <v>1</v>
      </c>
      <c r="J8" s="7" t="s">
        <v>941</v>
      </c>
      <c r="K8" s="7">
        <v>6</v>
      </c>
      <c r="L8" s="7" t="s">
        <v>942</v>
      </c>
      <c r="M8" s="7" t="str">
        <f>IF(P_5=0,"Нет данных",P_5)</f>
        <v>Нет данных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940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1551</v>
      </c>
      <c r="H10" s="7">
        <f>IF('Раздел 1'!W21=SUM('Раздел 1'!P21,'Раздел 1'!Q22:S22,'Раздел 1'!T21:V21),0,1)</f>
        <v>0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1552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404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720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721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722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723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724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405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406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407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862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863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864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865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725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866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761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411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412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413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414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422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424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431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430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25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26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27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28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29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435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436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443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444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445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446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447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448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762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763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764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765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766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767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768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769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770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771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772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773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774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775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776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1201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1202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1203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1204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1205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1206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1207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1208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1209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1210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1211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1212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1213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1214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1215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777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778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779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780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781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782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783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784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785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786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787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788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789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790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791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449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450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451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33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452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453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454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455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67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68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69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438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439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1088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792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818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819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820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821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822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823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824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825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826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827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828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847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848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849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850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851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852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853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854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855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856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857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858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16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17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877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21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22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23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17">P_3</f>
        <v>609535</v>
      </c>
      <c r="B141" s="106">
        <v>4</v>
      </c>
      <c r="C141" s="106">
        <v>18</v>
      </c>
      <c r="D141" s="106">
        <v>107</v>
      </c>
      <c r="E141" s="7" t="s">
        <v>31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32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898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899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900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34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35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36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37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914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915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916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917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918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919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920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921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922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923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924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946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947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948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949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950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951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952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958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1199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1200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73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74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75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76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77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78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79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80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81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82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83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84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70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71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72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86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87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88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89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90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91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92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93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94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95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96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97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98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99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85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101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102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103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104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105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106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107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108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109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110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111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112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113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114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100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116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117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118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119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120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121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122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123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124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125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126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127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128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129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115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131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132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133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134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135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136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137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138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139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140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141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1243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1244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1245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130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1246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1247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1248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1249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1250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1251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1252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1253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1272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1271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1270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1269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1268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1267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1266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1265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1264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1263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1262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1261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1260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1259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1258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1257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1256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1255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1254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1273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1274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1275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1276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1277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1278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1279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1280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1281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1282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1283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1284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1285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1286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1287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1288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1289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1290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1291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1292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1293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1294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1295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1296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1297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1298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1299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1300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1301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1302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1303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142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143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144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145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146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147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148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149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150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151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152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153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154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155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156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157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158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159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160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161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162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163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164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165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166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167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168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169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170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185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186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187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188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189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190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171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172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173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174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175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176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177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178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179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180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181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182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183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184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192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193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194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195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196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197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198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199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200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201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202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203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204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205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206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207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208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209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1304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191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1305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1217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1218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1306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1307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1308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1309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1310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SUM(H388:H408)</f>
        <v>0</v>
      </c>
    </row>
    <row r="388" spans="1:8" ht="12.75">
      <c r="A388" s="106">
        <f t="shared" si="2"/>
        <v>609535</v>
      </c>
      <c r="B388" s="106">
        <v>13</v>
      </c>
      <c r="C388" s="106">
        <v>1</v>
      </c>
      <c r="D388" s="106">
        <v>1</v>
      </c>
      <c r="E388" s="7" t="s">
        <v>1311</v>
      </c>
      <c r="H388" s="109">
        <f>IF('Раздел 13'!P34&gt;='Раздел 13'!P35,0,1)</f>
        <v>0</v>
      </c>
    </row>
    <row r="389" spans="1:8" ht="12.75">
      <c r="A389" s="106">
        <f aca="true" t="shared" si="4" ref="A389:A408">P_3</f>
        <v>609535</v>
      </c>
      <c r="B389" s="106">
        <v>13</v>
      </c>
      <c r="C389" s="106">
        <v>2</v>
      </c>
      <c r="D389" s="106">
        <v>2</v>
      </c>
      <c r="E389" s="7" t="s">
        <v>1312</v>
      </c>
      <c r="H389" s="109">
        <f>IF('Раздел 13'!P36&gt;='Раздел 13'!P37,0,1)</f>
        <v>0</v>
      </c>
    </row>
    <row r="390" spans="1:8" ht="12.75">
      <c r="A390" s="106">
        <f t="shared" si="4"/>
        <v>609535</v>
      </c>
      <c r="B390" s="106">
        <v>13</v>
      </c>
      <c r="C390" s="106">
        <v>3</v>
      </c>
      <c r="D390" s="106">
        <v>3</v>
      </c>
      <c r="E390" s="7" t="s">
        <v>1313</v>
      </c>
      <c r="H390" s="109">
        <f>IF('Раздел 13'!P40&gt;='Раздел 13'!P41,0,1)</f>
        <v>0</v>
      </c>
    </row>
    <row r="391" spans="1:8" ht="12.75">
      <c r="A391" s="106">
        <f t="shared" si="4"/>
        <v>609535</v>
      </c>
      <c r="B391" s="106">
        <v>13</v>
      </c>
      <c r="C391" s="106">
        <v>4</v>
      </c>
      <c r="D391" s="106">
        <v>4</v>
      </c>
      <c r="E391" s="7" t="s">
        <v>1314</v>
      </c>
      <c r="H391" s="109">
        <f>IF('Раздел 13'!P56&gt;='Раздел 13'!P57,0,1)</f>
        <v>0</v>
      </c>
    </row>
    <row r="392" spans="1:8" ht="12.75">
      <c r="A392" s="106">
        <f t="shared" si="4"/>
        <v>609535</v>
      </c>
      <c r="B392" s="106">
        <v>13</v>
      </c>
      <c r="C392" s="106">
        <v>5</v>
      </c>
      <c r="D392" s="106">
        <v>5</v>
      </c>
      <c r="E392" s="7" t="s">
        <v>1315</v>
      </c>
      <c r="H392" s="109">
        <f>IF('Раздел 13'!P56&gt;='Раздел 13'!P58,0,1)</f>
        <v>0</v>
      </c>
    </row>
    <row r="393" spans="1:8" ht="12.75">
      <c r="A393" s="106">
        <f t="shared" si="4"/>
        <v>609535</v>
      </c>
      <c r="B393" s="106">
        <v>13</v>
      </c>
      <c r="C393" s="106">
        <v>6</v>
      </c>
      <c r="D393" s="106">
        <v>6</v>
      </c>
      <c r="E393" s="7" t="s">
        <v>1316</v>
      </c>
      <c r="H393" s="109">
        <f>IF('Раздел 13'!P56&gt;='Раздел 13'!P59,0,1)</f>
        <v>0</v>
      </c>
    </row>
    <row r="394" spans="1:8" ht="12.75">
      <c r="A394" s="106">
        <f t="shared" si="4"/>
        <v>609535</v>
      </c>
      <c r="B394" s="106">
        <v>13</v>
      </c>
      <c r="C394" s="106">
        <v>7</v>
      </c>
      <c r="D394" s="106">
        <v>7</v>
      </c>
      <c r="E394" s="7" t="s">
        <v>1317</v>
      </c>
      <c r="H394" s="109">
        <f>IF('Раздел 13'!P59&gt;='Раздел 13'!P60,0,1)</f>
        <v>0</v>
      </c>
    </row>
    <row r="395" spans="1:8" ht="12.75">
      <c r="A395" s="106">
        <f t="shared" si="4"/>
        <v>609535</v>
      </c>
      <c r="B395" s="106">
        <v>13</v>
      </c>
      <c r="C395" s="106">
        <v>8</v>
      </c>
      <c r="D395" s="106">
        <v>8</v>
      </c>
      <c r="E395" s="7" t="s">
        <v>1318</v>
      </c>
      <c r="H395" s="109">
        <f>IF('Раздел 13'!P56&gt;='Раздел 13'!P61,0,1)</f>
        <v>0</v>
      </c>
    </row>
    <row r="396" spans="1:8" ht="12.75">
      <c r="A396" s="106">
        <f t="shared" si="4"/>
        <v>609535</v>
      </c>
      <c r="B396" s="106">
        <v>13</v>
      </c>
      <c r="C396" s="106">
        <v>9</v>
      </c>
      <c r="D396" s="106">
        <v>9</v>
      </c>
      <c r="E396" s="7" t="s">
        <v>1553</v>
      </c>
      <c r="H396" s="109">
        <f>IF('Раздел 13'!P61&gt;='Раздел 13'!P62,0,1)</f>
        <v>0</v>
      </c>
    </row>
    <row r="397" spans="1:8" ht="12.75">
      <c r="A397" s="106">
        <f t="shared" si="4"/>
        <v>609535</v>
      </c>
      <c r="B397" s="106">
        <v>13</v>
      </c>
      <c r="C397" s="106">
        <v>10</v>
      </c>
      <c r="D397" s="106">
        <v>10</v>
      </c>
      <c r="E397" s="7" t="s">
        <v>1554</v>
      </c>
      <c r="H397" s="109">
        <f>IF('Раздел 13'!P56&gt;='Раздел 13'!P71,0,1)</f>
        <v>0</v>
      </c>
    </row>
    <row r="398" spans="1:8" ht="12.75">
      <c r="A398" s="106">
        <f t="shared" si="4"/>
        <v>609535</v>
      </c>
      <c r="B398" s="106">
        <v>13</v>
      </c>
      <c r="C398" s="106">
        <v>11</v>
      </c>
      <c r="D398" s="106">
        <v>11</v>
      </c>
      <c r="E398" s="7" t="s">
        <v>1555</v>
      </c>
      <c r="H398" s="109">
        <f>IF('Раздел 13'!P71&gt;='Раздел 13'!P72,0,1)</f>
        <v>0</v>
      </c>
    </row>
    <row r="399" spans="1:8" ht="12.75">
      <c r="A399" s="106">
        <f t="shared" si="4"/>
        <v>609535</v>
      </c>
      <c r="B399" s="106">
        <v>13</v>
      </c>
      <c r="C399" s="106">
        <v>12</v>
      </c>
      <c r="D399" s="106">
        <v>12</v>
      </c>
      <c r="E399" s="7" t="s">
        <v>1556</v>
      </c>
      <c r="H399" s="106">
        <f>IF(OR(AND('Раздел 13'!P25=0,'Раздел 13'!P26=0),AND('Раздел 13'!P25&gt;0,'Раздел 13'!P26&gt;0)),0,1)</f>
        <v>0</v>
      </c>
    </row>
    <row r="400" spans="1:8" ht="12.75">
      <c r="A400" s="106">
        <f t="shared" si="4"/>
        <v>609535</v>
      </c>
      <c r="B400" s="106">
        <v>13</v>
      </c>
      <c r="C400" s="106">
        <v>13</v>
      </c>
      <c r="D400" s="106">
        <v>13</v>
      </c>
      <c r="E400" s="7" t="s">
        <v>390</v>
      </c>
      <c r="H400" s="106">
        <f>IF(OR(AND('Раздел 13'!P42=0,'Раздел 13'!P43=0),AND('Раздел 13'!P42&gt;0,'Раздел 13'!P43&gt;0)),0,1)</f>
        <v>0</v>
      </c>
    </row>
    <row r="401" spans="1:8" ht="12.75">
      <c r="A401" s="106">
        <f t="shared" si="4"/>
        <v>609535</v>
      </c>
      <c r="B401" s="106">
        <v>13</v>
      </c>
      <c r="C401" s="106">
        <v>14</v>
      </c>
      <c r="D401" s="106">
        <v>14</v>
      </c>
      <c r="E401" s="7" t="s">
        <v>391</v>
      </c>
      <c r="H401" s="106">
        <f>IF(OR(AND('Раздел 13'!P44=0,'Раздел 13'!P45=0),AND('Раздел 13'!P44&gt;0,'Раздел 13'!P45&gt;0)),0,1)</f>
        <v>0</v>
      </c>
    </row>
    <row r="402" spans="1:8" ht="12.75">
      <c r="A402" s="106">
        <f t="shared" si="4"/>
        <v>609535</v>
      </c>
      <c r="B402" s="106">
        <v>13</v>
      </c>
      <c r="C402" s="106">
        <v>15</v>
      </c>
      <c r="D402" s="106">
        <v>15</v>
      </c>
      <c r="E402" s="7" t="s">
        <v>392</v>
      </c>
      <c r="H402" s="106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106">
        <f t="shared" si="4"/>
        <v>609535</v>
      </c>
      <c r="B403" s="106">
        <v>13</v>
      </c>
      <c r="C403" s="106">
        <v>16</v>
      </c>
      <c r="D403" s="106">
        <v>16</v>
      </c>
      <c r="E403" s="7" t="s">
        <v>393</v>
      </c>
      <c r="H403" s="106">
        <f>IF(OR(AND('Раздел 13'!P52=0,'Раздел 13'!P51=0),AND('Раздел 13'!P52&gt;0,'Раздел 13'!P51&gt;0)),0,1)</f>
        <v>0</v>
      </c>
    </row>
    <row r="404" spans="1:8" ht="12.75">
      <c r="A404" s="106">
        <f t="shared" si="4"/>
        <v>609535</v>
      </c>
      <c r="B404" s="106">
        <v>13</v>
      </c>
      <c r="C404" s="106">
        <v>17</v>
      </c>
      <c r="D404" s="106">
        <v>17</v>
      </c>
      <c r="E404" s="7" t="s">
        <v>394</v>
      </c>
      <c r="H404" s="106">
        <f>IF(OR(AND('Раздел 13'!P55=0,'Раздел 13'!P54=0),AND('Раздел 13'!P55&gt;0,'Раздел 13'!P54&gt;0)),0,1)</f>
        <v>0</v>
      </c>
    </row>
    <row r="405" spans="1:8" ht="12.75">
      <c r="A405" s="106">
        <f t="shared" si="4"/>
        <v>609535</v>
      </c>
      <c r="B405" s="106">
        <v>13</v>
      </c>
      <c r="C405" s="106">
        <v>18</v>
      </c>
      <c r="D405" s="106">
        <v>18</v>
      </c>
      <c r="E405" s="7" t="s">
        <v>395</v>
      </c>
      <c r="H405" s="106">
        <f>IF(OR(AND('Раздел 13'!P63=0,SUM('Раздел 13'!P64:P66)=0),AND('Раздел 13'!P63=1,SUM('Раздел 13'!P64:P66)&gt;0)),0,1)</f>
        <v>0</v>
      </c>
    </row>
    <row r="406" spans="1:8" ht="12.75">
      <c r="A406" s="106">
        <f t="shared" si="4"/>
        <v>609535</v>
      </c>
      <c r="B406" s="106">
        <v>13</v>
      </c>
      <c r="C406" s="106">
        <v>19</v>
      </c>
      <c r="D406" s="106">
        <v>19</v>
      </c>
      <c r="E406" s="7" t="s">
        <v>396</v>
      </c>
      <c r="H406" s="106">
        <f>IF(OR(AND('Раздел 13'!P63=0,SUM('Раздел 13'!P67:P70)=0),AND('Раздел 13'!P63=1,SUM('Раздел 13'!P67:P70)&gt;0)),0,1)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20</v>
      </c>
      <c r="D407" s="106">
        <v>20</v>
      </c>
      <c r="E407" s="7" t="s">
        <v>397</v>
      </c>
      <c r="H407" s="106">
        <f>IF(OR(AND('Раздел 13'!P63=0,'Раздел 13'!P71=0),AND('Раздел 13'!P63&gt;0,'Раздел 13'!P71&gt;0)),0,1)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21</v>
      </c>
      <c r="D408" s="106">
        <v>21</v>
      </c>
      <c r="E408" s="7" t="s">
        <v>913</v>
      </c>
      <c r="H408" s="106">
        <f>IF(AND('Раздел 13'!P74=0,'Раздел 13'!P86&gt;0),1,0)</f>
        <v>0</v>
      </c>
    </row>
    <row r="409" spans="1:8" ht="12.75">
      <c r="A409" s="108">
        <f t="shared" si="2"/>
        <v>609535</v>
      </c>
      <c r="B409" s="108">
        <v>14</v>
      </c>
      <c r="C409" s="108">
        <v>0</v>
      </c>
      <c r="D409" s="108">
        <v>0</v>
      </c>
      <c r="E409" s="108" t="str">
        <f>CONCATENATE("Количество ошибок в разделе 14: ",H409)</f>
        <v>Количество ошибок в разделе 14: 0</v>
      </c>
      <c r="F409" s="108"/>
      <c r="G409" s="108"/>
      <c r="H409" s="110">
        <f>SUM(H410:H444)</f>
        <v>0</v>
      </c>
    </row>
    <row r="410" spans="1:8" ht="12.75">
      <c r="A410" s="106">
        <f t="shared" si="2"/>
        <v>609535</v>
      </c>
      <c r="B410" s="106">
        <v>14</v>
      </c>
      <c r="C410" s="106">
        <v>1</v>
      </c>
      <c r="D410" s="106">
        <v>1</v>
      </c>
      <c r="E410" s="7" t="s">
        <v>1219</v>
      </c>
      <c r="H410" s="109">
        <f>IF('Раздел 14'!$P$21&gt;='Раздел 14'!$Q$21,0,1)</f>
        <v>0</v>
      </c>
    </row>
    <row r="411" spans="1:8" ht="12.75">
      <c r="A411" s="106">
        <f t="shared" si="2"/>
        <v>609535</v>
      </c>
      <c r="B411" s="106">
        <v>14</v>
      </c>
      <c r="C411" s="106">
        <v>2</v>
      </c>
      <c r="D411" s="106">
        <v>2</v>
      </c>
      <c r="E411" s="7" t="s">
        <v>1220</v>
      </c>
      <c r="H411" s="109">
        <f>IF('Раздел 14'!$P$22&gt;='Раздел 14'!$Q$22,0,1)</f>
        <v>0</v>
      </c>
    </row>
    <row r="412" spans="1:8" ht="12.75">
      <c r="A412" s="106">
        <f t="shared" si="2"/>
        <v>609535</v>
      </c>
      <c r="B412" s="106">
        <v>14</v>
      </c>
      <c r="C412" s="106">
        <v>3</v>
      </c>
      <c r="D412" s="106">
        <v>3</v>
      </c>
      <c r="E412" s="7" t="s">
        <v>1221</v>
      </c>
      <c r="H412" s="109">
        <f>IF('Раздел 14'!$P$23&gt;='Раздел 14'!$Q$23,0,1)</f>
        <v>0</v>
      </c>
    </row>
    <row r="413" spans="1:8" ht="12.75">
      <c r="A413" s="106">
        <f t="shared" si="2"/>
        <v>609535</v>
      </c>
      <c r="B413" s="106">
        <v>14</v>
      </c>
      <c r="C413" s="106">
        <v>4</v>
      </c>
      <c r="D413" s="106">
        <v>4</v>
      </c>
      <c r="E413" s="7" t="s">
        <v>1222</v>
      </c>
      <c r="H413" s="109">
        <f>IF('Раздел 14'!$P$24&gt;='Раздел 14'!$Q$24,0,1)</f>
        <v>0</v>
      </c>
    </row>
    <row r="414" spans="1:8" ht="12.75">
      <c r="A414" s="106">
        <f t="shared" si="2"/>
        <v>609535</v>
      </c>
      <c r="B414" s="106">
        <v>14</v>
      </c>
      <c r="C414" s="106">
        <v>5</v>
      </c>
      <c r="D414" s="106">
        <v>5</v>
      </c>
      <c r="E414" s="7" t="s">
        <v>1223</v>
      </c>
      <c r="H414" s="109">
        <f>IF('Раздел 14'!$P$25&gt;='Раздел 14'!$Q$25,0,1)</f>
        <v>0</v>
      </c>
    </row>
    <row r="415" spans="1:8" ht="12.75">
      <c r="A415" s="106">
        <f t="shared" si="2"/>
        <v>609535</v>
      </c>
      <c r="B415" s="106">
        <v>14</v>
      </c>
      <c r="C415" s="106">
        <v>6</v>
      </c>
      <c r="D415" s="106">
        <v>6</v>
      </c>
      <c r="E415" s="7" t="s">
        <v>1224</v>
      </c>
      <c r="H415" s="109">
        <f>IF('Раздел 14'!$P$26&gt;='Раздел 14'!$Q$26,0,1)</f>
        <v>0</v>
      </c>
    </row>
    <row r="416" spans="1:8" ht="12.75">
      <c r="A416" s="106">
        <f t="shared" si="2"/>
        <v>609535</v>
      </c>
      <c r="B416" s="106">
        <v>14</v>
      </c>
      <c r="C416" s="106">
        <v>7</v>
      </c>
      <c r="D416" s="106">
        <v>7</v>
      </c>
      <c r="E416" s="7" t="s">
        <v>1225</v>
      </c>
      <c r="H416" s="109">
        <f>IF('Раздел 14'!$P$27&gt;='Раздел 14'!$Q$27,0,1)</f>
        <v>0</v>
      </c>
    </row>
    <row r="417" spans="1:8" ht="12.75">
      <c r="A417" s="106">
        <f t="shared" si="2"/>
        <v>609535</v>
      </c>
      <c r="B417" s="106">
        <v>14</v>
      </c>
      <c r="C417" s="106">
        <v>8</v>
      </c>
      <c r="D417" s="106">
        <v>8</v>
      </c>
      <c r="E417" s="7" t="s">
        <v>1226</v>
      </c>
      <c r="H417" s="109">
        <f>IF('Раздел 14'!$R$21&gt;='Раздел 14'!$S$21,0,1)</f>
        <v>0</v>
      </c>
    </row>
    <row r="418" spans="1:8" ht="12.75">
      <c r="A418" s="106">
        <f aca="true" t="shared" si="5" ref="A418:A551">P_3</f>
        <v>609535</v>
      </c>
      <c r="B418" s="106">
        <v>14</v>
      </c>
      <c r="C418" s="106">
        <v>9</v>
      </c>
      <c r="D418" s="106">
        <v>9</v>
      </c>
      <c r="E418" s="7" t="s">
        <v>1227</v>
      </c>
      <c r="H418" s="109">
        <f>IF('Раздел 14'!$R$22&gt;='Раздел 14'!$S$22,0,1)</f>
        <v>0</v>
      </c>
    </row>
    <row r="419" spans="1:8" ht="12.75">
      <c r="A419" s="106">
        <f t="shared" si="5"/>
        <v>609535</v>
      </c>
      <c r="B419" s="106">
        <v>14</v>
      </c>
      <c r="C419" s="106">
        <v>10</v>
      </c>
      <c r="D419" s="106">
        <v>10</v>
      </c>
      <c r="E419" s="7" t="s">
        <v>1228</v>
      </c>
      <c r="H419" s="109">
        <f>IF('Раздел 14'!$R$23&gt;='Раздел 14'!$S$23,0,1)</f>
        <v>0</v>
      </c>
    </row>
    <row r="420" spans="1:8" ht="12.75">
      <c r="A420" s="106">
        <f t="shared" si="5"/>
        <v>609535</v>
      </c>
      <c r="B420" s="106">
        <v>14</v>
      </c>
      <c r="C420" s="106">
        <v>11</v>
      </c>
      <c r="D420" s="106">
        <v>11</v>
      </c>
      <c r="E420" s="7" t="s">
        <v>1229</v>
      </c>
      <c r="H420" s="109">
        <f>IF('Раздел 14'!$R$24&gt;='Раздел 14'!$S$24,0,1)</f>
        <v>0</v>
      </c>
    </row>
    <row r="421" spans="1:8" ht="12.75">
      <c r="A421" s="106">
        <f t="shared" si="5"/>
        <v>609535</v>
      </c>
      <c r="B421" s="106">
        <v>14</v>
      </c>
      <c r="C421" s="106">
        <v>12</v>
      </c>
      <c r="D421" s="106">
        <v>12</v>
      </c>
      <c r="E421" s="7" t="s">
        <v>1230</v>
      </c>
      <c r="H421" s="109">
        <f>IF('Раздел 14'!$R$25&gt;='Раздел 14'!$S$25,0,1)</f>
        <v>0</v>
      </c>
    </row>
    <row r="422" spans="1:8" ht="12.75">
      <c r="A422" s="106">
        <f t="shared" si="5"/>
        <v>609535</v>
      </c>
      <c r="B422" s="106">
        <v>14</v>
      </c>
      <c r="C422" s="106">
        <v>13</v>
      </c>
      <c r="D422" s="106">
        <v>13</v>
      </c>
      <c r="E422" s="7" t="s">
        <v>1231</v>
      </c>
      <c r="H422" s="109">
        <f>IF('Раздел 14'!$R$26&gt;='Раздел 14'!$S$26,0,1)</f>
        <v>0</v>
      </c>
    </row>
    <row r="423" spans="1:8" ht="12.75">
      <c r="A423" s="106">
        <f t="shared" si="5"/>
        <v>609535</v>
      </c>
      <c r="B423" s="106">
        <v>14</v>
      </c>
      <c r="C423" s="106">
        <v>14</v>
      </c>
      <c r="D423" s="106">
        <v>14</v>
      </c>
      <c r="E423" s="7" t="s">
        <v>1232</v>
      </c>
      <c r="H423" s="109">
        <f>IF('Раздел 14'!$R$27&gt;='Раздел 14'!$S$27,0,1)</f>
        <v>0</v>
      </c>
    </row>
    <row r="424" spans="1:8" ht="12.75">
      <c r="A424" s="106">
        <f t="shared" si="5"/>
        <v>609535</v>
      </c>
      <c r="B424" s="106">
        <v>14</v>
      </c>
      <c r="C424" s="106">
        <v>15</v>
      </c>
      <c r="D424" s="106">
        <v>15</v>
      </c>
      <c r="E424" s="7" t="s">
        <v>1233</v>
      </c>
      <c r="H424" s="109">
        <f>IF('Раздел 14'!$R$28&gt;='Раздел 14'!$S$28,0,1)</f>
        <v>0</v>
      </c>
    </row>
    <row r="425" spans="1:8" ht="12.75">
      <c r="A425" s="106">
        <f t="shared" si="5"/>
        <v>609535</v>
      </c>
      <c r="B425" s="106">
        <v>14</v>
      </c>
      <c r="C425" s="106">
        <v>16</v>
      </c>
      <c r="D425" s="106">
        <v>16</v>
      </c>
      <c r="E425" s="7" t="s">
        <v>1234</v>
      </c>
      <c r="H425" s="109">
        <f>IF('Раздел 14'!$P$27=SUM('Раздел 14'!$P$21:$P$26),0,1)</f>
        <v>0</v>
      </c>
    </row>
    <row r="426" spans="1:8" ht="12.75">
      <c r="A426" s="106">
        <f t="shared" si="5"/>
        <v>609535</v>
      </c>
      <c r="B426" s="106">
        <v>14</v>
      </c>
      <c r="C426" s="106">
        <v>17</v>
      </c>
      <c r="D426" s="106">
        <v>17</v>
      </c>
      <c r="E426" s="7" t="s">
        <v>1235</v>
      </c>
      <c r="H426" s="109">
        <f>IF('Раздел 14'!$Q$27=SUM('Раздел 14'!$Q$21:$Q$26),0,1)</f>
        <v>0</v>
      </c>
    </row>
    <row r="427" spans="1:8" ht="12.75">
      <c r="A427" s="106">
        <f t="shared" si="5"/>
        <v>609535</v>
      </c>
      <c r="B427" s="106">
        <v>14</v>
      </c>
      <c r="C427" s="106">
        <v>18</v>
      </c>
      <c r="D427" s="106">
        <v>18</v>
      </c>
      <c r="E427" s="111" t="s">
        <v>1236</v>
      </c>
      <c r="H427" s="109">
        <f>IF('Раздел 14'!$R$27=SUM('Раздел 14'!$R$21:$R$26),0,1)</f>
        <v>0</v>
      </c>
    </row>
    <row r="428" spans="1:8" ht="12.75">
      <c r="A428" s="106">
        <f t="shared" si="5"/>
        <v>609535</v>
      </c>
      <c r="B428" s="106">
        <v>14</v>
      </c>
      <c r="C428" s="106">
        <v>19</v>
      </c>
      <c r="D428" s="106">
        <v>19</v>
      </c>
      <c r="E428" s="111" t="s">
        <v>1237</v>
      </c>
      <c r="H428" s="109">
        <f>IF('Раздел 14'!$S$27=SUM('Раздел 14'!$S$21:$S$26),0,1)</f>
        <v>0</v>
      </c>
    </row>
    <row r="429" spans="1:8" ht="12.75">
      <c r="A429" s="106">
        <f t="shared" si="5"/>
        <v>609535</v>
      </c>
      <c r="B429" s="106">
        <v>14</v>
      </c>
      <c r="C429" s="106">
        <v>20</v>
      </c>
      <c r="D429" s="106">
        <v>20</v>
      </c>
      <c r="E429" s="111" t="s">
        <v>1238</v>
      </c>
      <c r="H429" s="109">
        <f>IF('Раздел 14'!$R$27&gt;='Раздел 14'!$R$28,0,1)</f>
        <v>0</v>
      </c>
    </row>
    <row r="430" spans="1:8" ht="12.75">
      <c r="A430" s="106">
        <f t="shared" si="5"/>
        <v>609535</v>
      </c>
      <c r="B430" s="106">
        <v>14</v>
      </c>
      <c r="C430" s="106">
        <v>21</v>
      </c>
      <c r="D430" s="106">
        <v>21</v>
      </c>
      <c r="E430" s="7" t="s">
        <v>1239</v>
      </c>
      <c r="H430" s="109">
        <f>IF('Раздел 14'!$S$27&gt;='Раздел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22</v>
      </c>
      <c r="D431" s="106">
        <v>22</v>
      </c>
      <c r="E431" s="7" t="s">
        <v>398</v>
      </c>
      <c r="H431" s="106">
        <f>IF(OR(AND('Раздел 14'!R21=0,'Раздел 14'!P21=0),AND('Раздел 14'!R21&gt;0,'Раздел 14'!P21&gt;0)),0,1)</f>
        <v>0</v>
      </c>
    </row>
    <row r="432" spans="1:8" ht="12.75">
      <c r="A432" s="106">
        <f t="shared" si="5"/>
        <v>609535</v>
      </c>
      <c r="B432" s="106">
        <v>14</v>
      </c>
      <c r="C432" s="106">
        <v>23</v>
      </c>
      <c r="D432" s="106">
        <v>23</v>
      </c>
      <c r="E432" s="7" t="s">
        <v>399</v>
      </c>
      <c r="H432" s="106">
        <f>IF(OR(AND('Раздел 14'!R22=0,'Раздел 14'!P22=0),AND('Раздел 14'!R22&gt;0,'Раздел 14'!P22&gt;0)),0,1)</f>
        <v>0</v>
      </c>
    </row>
    <row r="433" spans="1:8" ht="12.75">
      <c r="A433" s="106">
        <f t="shared" si="5"/>
        <v>609535</v>
      </c>
      <c r="B433" s="106">
        <v>14</v>
      </c>
      <c r="C433" s="106">
        <v>24</v>
      </c>
      <c r="D433" s="106">
        <v>24</v>
      </c>
      <c r="E433" s="7" t="s">
        <v>408</v>
      </c>
      <c r="H433" s="106">
        <f>IF(OR(AND('Раздел 14'!R23=0,'Раздел 14'!P23=0),AND('Раздел 14'!R23&gt;0,'Раздел 14'!P23&gt;0)),0,1)</f>
        <v>0</v>
      </c>
    </row>
    <row r="434" spans="1:8" ht="12.75">
      <c r="A434" s="106">
        <f t="shared" si="5"/>
        <v>609535</v>
      </c>
      <c r="B434" s="106">
        <v>14</v>
      </c>
      <c r="C434" s="106">
        <v>25</v>
      </c>
      <c r="D434" s="106">
        <v>25</v>
      </c>
      <c r="E434" s="7" t="s">
        <v>1558</v>
      </c>
      <c r="H434" s="106">
        <f>IF(OR(AND('Раздел 14'!R24=0,'Раздел 14'!P24=0),AND('Раздел 14'!R24&gt;0,'Раздел 14'!P24&gt;0)),0,1)</f>
        <v>0</v>
      </c>
    </row>
    <row r="435" spans="1:8" ht="12.75">
      <c r="A435" s="106">
        <f t="shared" si="5"/>
        <v>609535</v>
      </c>
      <c r="B435" s="106">
        <v>14</v>
      </c>
      <c r="C435" s="106">
        <v>26</v>
      </c>
      <c r="D435" s="106">
        <v>26</v>
      </c>
      <c r="E435" s="7" t="s">
        <v>1559</v>
      </c>
      <c r="H435" s="106">
        <f>IF(OR(AND('Раздел 14'!R25=0,'Раздел 14'!P25=0),AND('Раздел 14'!R25&gt;0,'Раздел 14'!P25&gt;0)),0,1)</f>
        <v>0</v>
      </c>
    </row>
    <row r="436" spans="1:8" ht="12.75">
      <c r="A436" s="106">
        <f t="shared" si="5"/>
        <v>609535</v>
      </c>
      <c r="B436" s="106">
        <v>14</v>
      </c>
      <c r="C436" s="106">
        <v>27</v>
      </c>
      <c r="D436" s="106">
        <v>27</v>
      </c>
      <c r="E436" s="7" t="s">
        <v>1560</v>
      </c>
      <c r="H436" s="106">
        <f>IF(OR(AND('Раздел 14'!R26=0,'Раздел 14'!P26=0),AND('Раздел 14'!R26&gt;0,'Раздел 14'!P26&gt;0)),0,1)</f>
        <v>0</v>
      </c>
    </row>
    <row r="437" spans="1:8" ht="12.75">
      <c r="A437" s="106">
        <f t="shared" si="5"/>
        <v>609535</v>
      </c>
      <c r="B437" s="106">
        <v>14</v>
      </c>
      <c r="C437" s="106">
        <v>28</v>
      </c>
      <c r="D437" s="106">
        <v>28</v>
      </c>
      <c r="E437" s="7" t="s">
        <v>1561</v>
      </c>
      <c r="H437" s="106">
        <f>IF(OR(AND('Раздел 14'!R27=0,'Раздел 14'!P27=0),AND('Раздел 14'!R27&gt;0,'Раздел 14'!P27&gt;0)),0,1)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29</v>
      </c>
      <c r="D438" s="106">
        <v>29</v>
      </c>
      <c r="E438" s="7" t="s">
        <v>1562</v>
      </c>
      <c r="H438" s="106">
        <f>IF(OR(AND('Раздел 14'!S21=0,'Раздел 14'!Q21=0),AND('Раздел 14'!S21&gt;0,'Раздел 14'!Q21&gt;0)),0,1)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30</v>
      </c>
      <c r="D439" s="106">
        <v>30</v>
      </c>
      <c r="E439" s="7" t="s">
        <v>1563</v>
      </c>
      <c r="H439" s="106">
        <f>IF(OR(AND('Раздел 14'!S22=0,'Раздел 14'!Q22=0),AND('Раздел 14'!S22&gt;0,'Раздел 14'!Q22&gt;0)),0,1)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31</v>
      </c>
      <c r="D440" s="106">
        <v>31</v>
      </c>
      <c r="E440" s="7" t="s">
        <v>1564</v>
      </c>
      <c r="H440" s="106">
        <f>IF(OR(AND('Раздел 14'!S23=0,'Раздел 14'!Q23=0),AND('Раздел 14'!S23&gt;0,'Раздел 14'!Q23&gt;0)),0,1)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32</v>
      </c>
      <c r="D441" s="106">
        <v>32</v>
      </c>
      <c r="E441" s="7" t="s">
        <v>1565</v>
      </c>
      <c r="H441" s="106">
        <f>IF(OR(AND('Раздел 14'!S24=0,'Раздел 14'!Q24=0),AND('Раздел 14'!S24&gt;0,'Раздел 14'!Q24&gt;0)),0,1)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33</v>
      </c>
      <c r="D442" s="106">
        <v>33</v>
      </c>
      <c r="E442" s="7" t="s">
        <v>1566</v>
      </c>
      <c r="H442" s="106">
        <f>IF(OR(AND('Раздел 14'!S25=0,'Раздел 14'!Q25=0),AND('Раздел 14'!S25&gt;0,'Раздел 14'!Q25&gt;0)),0,1)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34</v>
      </c>
      <c r="D443" s="106">
        <v>34</v>
      </c>
      <c r="E443" s="7" t="s">
        <v>1567</v>
      </c>
      <c r="H443" s="106">
        <f>IF(OR(AND('Раздел 14'!S26=0,'Раздел 14'!Q26=0),AND('Раздел 14'!S26&gt;0,'Раздел 14'!Q26&gt;0)),0,1)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35</v>
      </c>
      <c r="D444" s="106">
        <v>35</v>
      </c>
      <c r="E444" s="7" t="s">
        <v>1568</v>
      </c>
      <c r="H444" s="106">
        <f>IF(OR(AND('Раздел 14'!S27=0,'Раздел 14'!Q27=0),AND('Раздел 14'!S27&gt;0,'Раздел 14'!Q27&gt;0)),0,1)</f>
        <v>0</v>
      </c>
    </row>
    <row r="445" spans="1:8" ht="12.75">
      <c r="A445" s="108">
        <f t="shared" si="5"/>
        <v>609535</v>
      </c>
      <c r="B445" s="108">
        <v>15</v>
      </c>
      <c r="C445" s="108">
        <v>0</v>
      </c>
      <c r="D445" s="108">
        <v>0</v>
      </c>
      <c r="E445" s="108" t="str">
        <f>CONCATENATE("Количество ошибок в разделе 15: ",H445)</f>
        <v>Количество ошибок в разделе 15: 0</v>
      </c>
      <c r="F445" s="108"/>
      <c r="G445" s="108"/>
      <c r="H445" s="110">
        <f>SUM(H446:H451)</f>
        <v>0</v>
      </c>
    </row>
    <row r="446" spans="1:8" ht="12.75">
      <c r="A446" s="106">
        <f t="shared" si="5"/>
        <v>609535</v>
      </c>
      <c r="B446" s="106">
        <v>15</v>
      </c>
      <c r="C446" s="106">
        <v>1</v>
      </c>
      <c r="D446" s="106">
        <v>1</v>
      </c>
      <c r="E446" s="7" t="s">
        <v>403</v>
      </c>
      <c r="H446" s="109">
        <f>IF('Раздел 15'!$P$21=SUM('Раздел 15'!$P$22:$P$26,'Раздел 15'!$P$28:$P$36),0,1)</f>
        <v>0</v>
      </c>
    </row>
    <row r="447" spans="1:8" ht="12.75">
      <c r="A447" s="106">
        <f t="shared" si="5"/>
        <v>609535</v>
      </c>
      <c r="B447" s="106">
        <v>15</v>
      </c>
      <c r="C447" s="106">
        <v>1</v>
      </c>
      <c r="D447" s="106">
        <v>2</v>
      </c>
      <c r="E447" s="7" t="s">
        <v>409</v>
      </c>
      <c r="H447" s="109">
        <f>IF('Раздел 15'!$Q$21=SUM('Раздел 15'!$Q$22:$Q$26,'Раздел 15'!$Q$28:$Q$36),0,1)</f>
        <v>0</v>
      </c>
    </row>
    <row r="448" spans="1:8" ht="12.75">
      <c r="A448" s="106">
        <f t="shared" si="5"/>
        <v>609535</v>
      </c>
      <c r="B448" s="106">
        <v>15</v>
      </c>
      <c r="C448" s="106">
        <v>1</v>
      </c>
      <c r="D448" s="106">
        <v>3</v>
      </c>
      <c r="E448" s="7" t="s">
        <v>410</v>
      </c>
      <c r="H448" s="109">
        <f>IF('Раздел 15'!$R$21=SUM('Раздел 15'!$R$22:$R$26,'Раздел 15'!$R$28:$R$36),0,1)</f>
        <v>0</v>
      </c>
    </row>
    <row r="449" spans="1:8" ht="12.75">
      <c r="A449" s="106">
        <f t="shared" si="5"/>
        <v>609535</v>
      </c>
      <c r="B449" s="106">
        <v>15</v>
      </c>
      <c r="C449" s="106">
        <v>2</v>
      </c>
      <c r="D449" s="106">
        <v>4</v>
      </c>
      <c r="E449" s="7" t="s">
        <v>292</v>
      </c>
      <c r="H449" s="109">
        <f>IF('Раздел 15'!$P$26&gt;='Раздел 15'!$P$27,0,1)</f>
        <v>0</v>
      </c>
    </row>
    <row r="450" spans="1:8" ht="12.75">
      <c r="A450" s="106">
        <f t="shared" si="5"/>
        <v>609535</v>
      </c>
      <c r="B450" s="106">
        <v>15</v>
      </c>
      <c r="C450" s="106">
        <v>2</v>
      </c>
      <c r="D450" s="106">
        <v>5</v>
      </c>
      <c r="E450" s="7" t="s">
        <v>293</v>
      </c>
      <c r="H450" s="109">
        <f>IF('Раздел 15'!$Q$26&gt;='Раздел 15'!$Q$27,0,1)</f>
        <v>0</v>
      </c>
    </row>
    <row r="451" spans="1:8" ht="12.75">
      <c r="A451" s="106">
        <f t="shared" si="5"/>
        <v>609535</v>
      </c>
      <c r="B451" s="106">
        <v>15</v>
      </c>
      <c r="C451" s="106">
        <v>2</v>
      </c>
      <c r="D451" s="106">
        <v>6</v>
      </c>
      <c r="E451" s="7" t="s">
        <v>294</v>
      </c>
      <c r="H451" s="109">
        <f>IF('Раздел 15'!$R$26&gt;='Раздел 15'!$R$27,0,1)</f>
        <v>0</v>
      </c>
    </row>
    <row r="452" spans="1:8" ht="12.75">
      <c r="A452" s="108">
        <f t="shared" si="5"/>
        <v>609535</v>
      </c>
      <c r="B452" s="108">
        <v>16</v>
      </c>
      <c r="C452" s="108">
        <v>0</v>
      </c>
      <c r="D452" s="108">
        <v>0</v>
      </c>
      <c r="E452" s="108" t="str">
        <f>CONCATENATE("Количество ошибок в разделе 16: ",H452)</f>
        <v>Количество ошибок в разделе 16: 0</v>
      </c>
      <c r="F452" s="108"/>
      <c r="G452" s="108"/>
      <c r="H452" s="110">
        <f>SUM(H453:H524)</f>
        <v>0</v>
      </c>
    </row>
    <row r="453" spans="1:8" ht="12.75">
      <c r="A453" s="106">
        <f t="shared" si="5"/>
        <v>609535</v>
      </c>
      <c r="B453" s="106">
        <v>16</v>
      </c>
      <c r="C453" s="106">
        <v>1</v>
      </c>
      <c r="D453" s="106">
        <v>1</v>
      </c>
      <c r="E453" s="7" t="s">
        <v>1240</v>
      </c>
      <c r="H453" s="109">
        <f>IF('Раздел 16'!P24=SUM('Раздел 16'!P21:P23),0,1)</f>
        <v>0</v>
      </c>
    </row>
    <row r="454" spans="1:8" ht="12.75">
      <c r="A454" s="106">
        <f t="shared" si="5"/>
        <v>609535</v>
      </c>
      <c r="B454" s="106">
        <v>16</v>
      </c>
      <c r="C454" s="106">
        <v>2</v>
      </c>
      <c r="D454" s="106">
        <v>2</v>
      </c>
      <c r="E454" s="7" t="s">
        <v>1241</v>
      </c>
      <c r="H454" s="109">
        <f>IF('Раздел 16'!Q24=SUM('Раздел 16'!Q21:Q23),0,1)</f>
        <v>0</v>
      </c>
    </row>
    <row r="455" spans="1:8" ht="12.75">
      <c r="A455" s="106">
        <f t="shared" si="5"/>
        <v>609535</v>
      </c>
      <c r="B455" s="106">
        <v>16</v>
      </c>
      <c r="C455" s="106">
        <v>3</v>
      </c>
      <c r="D455" s="106">
        <v>3</v>
      </c>
      <c r="E455" s="7" t="s">
        <v>1242</v>
      </c>
      <c r="H455" s="109">
        <f>IF('Раздел 16'!R24=SUM('Раздел 16'!R21:R23),0,1)</f>
        <v>0</v>
      </c>
    </row>
    <row r="456" spans="1:8" ht="12.75">
      <c r="A456" s="106">
        <f t="shared" si="5"/>
        <v>609535</v>
      </c>
      <c r="B456" s="106">
        <v>16</v>
      </c>
      <c r="C456" s="106">
        <v>4</v>
      </c>
      <c r="D456" s="106">
        <v>4</v>
      </c>
      <c r="E456" s="7" t="s">
        <v>1319</v>
      </c>
      <c r="H456" s="109">
        <f>IF('Раздел 16'!S24=SUM('Раздел 16'!S21:S23),0,1)</f>
        <v>0</v>
      </c>
    </row>
    <row r="457" spans="1:8" ht="12.75">
      <c r="A457" s="106">
        <f t="shared" si="5"/>
        <v>609535</v>
      </c>
      <c r="B457" s="106">
        <v>16</v>
      </c>
      <c r="C457" s="106">
        <v>5</v>
      </c>
      <c r="D457" s="106">
        <v>5</v>
      </c>
      <c r="E457" s="7" t="s">
        <v>1320</v>
      </c>
      <c r="H457" s="109">
        <f>IF('Раздел 16'!T24=SUM('Раздел 16'!T21:T23),0,1)</f>
        <v>0</v>
      </c>
    </row>
    <row r="458" spans="1:11" ht="12.75">
      <c r="A458" s="106">
        <f t="shared" si="5"/>
        <v>609535</v>
      </c>
      <c r="B458" s="106">
        <v>16</v>
      </c>
      <c r="C458" s="106">
        <v>6</v>
      </c>
      <c r="D458" s="106">
        <v>6</v>
      </c>
      <c r="E458" s="7" t="s">
        <v>1321</v>
      </c>
      <c r="H458" s="109">
        <f>IF('Раздел 16'!U24=SUM('Раздел 16'!U21:U23),0,1)</f>
        <v>0</v>
      </c>
      <c r="K458" s="109"/>
    </row>
    <row r="459" spans="1:8" ht="12.75">
      <c r="A459" s="106">
        <f t="shared" si="5"/>
        <v>609535</v>
      </c>
      <c r="B459" s="106">
        <v>16</v>
      </c>
      <c r="C459" s="106">
        <v>7</v>
      </c>
      <c r="D459" s="106">
        <v>7</v>
      </c>
      <c r="E459" s="7" t="s">
        <v>1322</v>
      </c>
      <c r="H459" s="109">
        <f>IF('Раздел 16'!V24=SUM('Раздел 16'!V21:V23),0,1)</f>
        <v>0</v>
      </c>
    </row>
    <row r="460" spans="1:8" ht="12.75">
      <c r="A460" s="106">
        <f t="shared" si="5"/>
        <v>609535</v>
      </c>
      <c r="B460" s="106">
        <v>16</v>
      </c>
      <c r="C460" s="106">
        <v>8</v>
      </c>
      <c r="D460" s="106">
        <v>8</v>
      </c>
      <c r="E460" s="7" t="s">
        <v>1323</v>
      </c>
      <c r="H460" s="109">
        <f>IF('Раздел 16'!W24=SUM('Раздел 16'!W21:W23),0,1)</f>
        <v>0</v>
      </c>
    </row>
    <row r="461" spans="1:8" ht="12.75">
      <c r="A461" s="106">
        <f t="shared" si="5"/>
        <v>609535</v>
      </c>
      <c r="B461" s="106">
        <v>16</v>
      </c>
      <c r="C461" s="106">
        <v>9</v>
      </c>
      <c r="D461" s="106">
        <v>9</v>
      </c>
      <c r="E461" s="7" t="s">
        <v>1</v>
      </c>
      <c r="H461" s="109">
        <f>IF('Раздел 16'!X24=SUM('Раздел 16'!X21:X23),0,1)</f>
        <v>0</v>
      </c>
    </row>
    <row r="462" spans="1:8" ht="12.75">
      <c r="A462" s="106">
        <f t="shared" si="5"/>
        <v>609535</v>
      </c>
      <c r="B462" s="106">
        <v>16</v>
      </c>
      <c r="C462" s="106">
        <v>10</v>
      </c>
      <c r="D462" s="106">
        <v>10</v>
      </c>
      <c r="E462" s="7" t="s">
        <v>2</v>
      </c>
      <c r="H462" s="109">
        <f>IF('Раздел 16'!Y24=SUM('Раздел 16'!Y21:Y23),0,1)</f>
        <v>0</v>
      </c>
    </row>
    <row r="463" spans="1:8" ht="12.75">
      <c r="A463" s="106">
        <f t="shared" si="5"/>
        <v>609535</v>
      </c>
      <c r="B463" s="106">
        <v>16</v>
      </c>
      <c r="C463" s="106">
        <v>11</v>
      </c>
      <c r="D463" s="106">
        <v>11</v>
      </c>
      <c r="E463" s="7" t="s">
        <v>3</v>
      </c>
      <c r="H463" s="109">
        <f>IF('Раздел 16'!Z24=SUM('Раздел 16'!Z21:Z23),0,1)</f>
        <v>0</v>
      </c>
    </row>
    <row r="464" spans="1:8" ht="12.75">
      <c r="A464" s="106">
        <f t="shared" si="5"/>
        <v>609535</v>
      </c>
      <c r="B464" s="106">
        <v>16</v>
      </c>
      <c r="C464" s="106">
        <v>12</v>
      </c>
      <c r="D464" s="106">
        <v>12</v>
      </c>
      <c r="E464" s="7" t="s">
        <v>4</v>
      </c>
      <c r="H464" s="109">
        <f>IF('Раздел 16'!AA24=SUM('Раздел 16'!AA21:AA23),0,1)</f>
        <v>0</v>
      </c>
    </row>
    <row r="465" spans="1:8" ht="12.75">
      <c r="A465" s="106">
        <f t="shared" si="5"/>
        <v>609535</v>
      </c>
      <c r="B465" s="106">
        <v>16</v>
      </c>
      <c r="C465" s="106">
        <v>13</v>
      </c>
      <c r="D465" s="106">
        <v>13</v>
      </c>
      <c r="E465" s="7" t="s">
        <v>5</v>
      </c>
      <c r="H465" s="109">
        <f>IF('Раздел 16'!AB24=SUM('Раздел 16'!AB21:AB23),0,1)</f>
        <v>0</v>
      </c>
    </row>
    <row r="466" spans="1:8" ht="12.75">
      <c r="A466" s="106">
        <f t="shared" si="5"/>
        <v>609535</v>
      </c>
      <c r="B466" s="106">
        <v>16</v>
      </c>
      <c r="C466" s="106">
        <v>14</v>
      </c>
      <c r="D466" s="106">
        <v>14</v>
      </c>
      <c r="E466" s="7" t="s">
        <v>6</v>
      </c>
      <c r="H466" s="109">
        <f>IF('Раздел 16'!AC24=SUM('Раздел 16'!AC21:AC23),0,1)</f>
        <v>0</v>
      </c>
    </row>
    <row r="467" spans="1:8" ht="12.75">
      <c r="A467" s="106">
        <f t="shared" si="5"/>
        <v>609535</v>
      </c>
      <c r="B467" s="106">
        <v>16</v>
      </c>
      <c r="C467" s="106">
        <v>15</v>
      </c>
      <c r="D467" s="106">
        <v>15</v>
      </c>
      <c r="E467" s="7" t="s">
        <v>7</v>
      </c>
      <c r="H467" s="109">
        <f>IF('Раздел 16'!AD24=SUM('Раздел 16'!AD21:AD23),0,1)</f>
        <v>0</v>
      </c>
    </row>
    <row r="468" spans="1:8" ht="12.75">
      <c r="A468" s="106">
        <f t="shared" si="5"/>
        <v>609535</v>
      </c>
      <c r="B468" s="106">
        <v>16</v>
      </c>
      <c r="C468" s="106">
        <v>16</v>
      </c>
      <c r="D468" s="106">
        <v>16</v>
      </c>
      <c r="E468" s="7" t="s">
        <v>8</v>
      </c>
      <c r="H468" s="109">
        <f>IF('Раздел 16'!AE24=SUM('Раздел 16'!AE21:AE23),0,1)</f>
        <v>0</v>
      </c>
    </row>
    <row r="469" spans="1:8" ht="12.75">
      <c r="A469" s="106">
        <f t="shared" si="5"/>
        <v>609535</v>
      </c>
      <c r="B469" s="106">
        <v>16</v>
      </c>
      <c r="C469" s="106">
        <v>17</v>
      </c>
      <c r="D469" s="106">
        <v>17</v>
      </c>
      <c r="E469" s="7" t="s">
        <v>1324</v>
      </c>
      <c r="H469" s="109">
        <f>IF('Раздел 16'!P24&gt;='Раздел 16'!P25,0,1)</f>
        <v>0</v>
      </c>
    </row>
    <row r="470" spans="1:8" ht="12.75">
      <c r="A470" s="106">
        <f t="shared" si="5"/>
        <v>609535</v>
      </c>
      <c r="B470" s="106">
        <v>16</v>
      </c>
      <c r="C470" s="106">
        <v>18</v>
      </c>
      <c r="D470" s="106">
        <v>18</v>
      </c>
      <c r="E470" s="7" t="s">
        <v>1325</v>
      </c>
      <c r="H470" s="109">
        <f>IF('Раздел 16'!Q24&gt;='Раздел 16'!Q25,0,1)</f>
        <v>0</v>
      </c>
    </row>
    <row r="471" spans="1:8" ht="12.75">
      <c r="A471" s="106">
        <f t="shared" si="5"/>
        <v>609535</v>
      </c>
      <c r="B471" s="106">
        <v>16</v>
      </c>
      <c r="C471" s="106">
        <v>19</v>
      </c>
      <c r="D471" s="106">
        <v>19</v>
      </c>
      <c r="E471" s="7" t="s">
        <v>1326</v>
      </c>
      <c r="H471" s="109">
        <f>IF('Раздел 16'!R24&gt;='Раздел 16'!R25,0,1)</f>
        <v>0</v>
      </c>
    </row>
    <row r="472" spans="1:8" ht="12.75">
      <c r="A472" s="106">
        <f t="shared" si="5"/>
        <v>609535</v>
      </c>
      <c r="B472" s="106">
        <v>16</v>
      </c>
      <c r="C472" s="106">
        <v>20</v>
      </c>
      <c r="D472" s="106">
        <v>20</v>
      </c>
      <c r="E472" s="7" t="s">
        <v>1327</v>
      </c>
      <c r="H472" s="109">
        <f>IF('Раздел 16'!S24&gt;='Раздел 16'!S25,0,1)</f>
        <v>0</v>
      </c>
    </row>
    <row r="473" spans="1:8" ht="12.75">
      <c r="A473" s="106">
        <f t="shared" si="5"/>
        <v>609535</v>
      </c>
      <c r="B473" s="106">
        <v>16</v>
      </c>
      <c r="C473" s="106">
        <v>21</v>
      </c>
      <c r="D473" s="106">
        <v>21</v>
      </c>
      <c r="E473" s="7" t="s">
        <v>1328</v>
      </c>
      <c r="H473" s="109">
        <f>IF('Раздел 16'!T24&gt;='Раздел 16'!T25,0,1)</f>
        <v>0</v>
      </c>
    </row>
    <row r="474" spans="1:11" ht="12.75">
      <c r="A474" s="106">
        <f t="shared" si="5"/>
        <v>609535</v>
      </c>
      <c r="B474" s="106">
        <v>16</v>
      </c>
      <c r="C474" s="106">
        <v>22</v>
      </c>
      <c r="D474" s="106">
        <v>22</v>
      </c>
      <c r="E474" s="7" t="s">
        <v>1329</v>
      </c>
      <c r="H474" s="109">
        <f>IF('Раздел 16'!U24&gt;='Раздел 16'!U25,0,1)</f>
        <v>0</v>
      </c>
      <c r="K474" s="109"/>
    </row>
    <row r="475" spans="1:8" ht="12.75">
      <c r="A475" s="106">
        <f t="shared" si="5"/>
        <v>609535</v>
      </c>
      <c r="B475" s="106">
        <v>16</v>
      </c>
      <c r="C475" s="106">
        <v>23</v>
      </c>
      <c r="D475" s="106">
        <v>23</v>
      </c>
      <c r="E475" s="7" t="s">
        <v>1330</v>
      </c>
      <c r="H475" s="109">
        <f>IF('Раздел 16'!V24&gt;='Раздел 16'!V25,0,1)</f>
        <v>0</v>
      </c>
    </row>
    <row r="476" spans="1:8" ht="12.75">
      <c r="A476" s="106">
        <f t="shared" si="5"/>
        <v>609535</v>
      </c>
      <c r="B476" s="106">
        <v>16</v>
      </c>
      <c r="C476" s="106">
        <v>24</v>
      </c>
      <c r="D476" s="106">
        <v>24</v>
      </c>
      <c r="E476" s="7" t="s">
        <v>1331</v>
      </c>
      <c r="H476" s="109">
        <f>IF('Раздел 16'!W24&gt;='Раздел 16'!W25,0,1)</f>
        <v>0</v>
      </c>
    </row>
    <row r="477" spans="1:8" ht="12.75">
      <c r="A477" s="106">
        <f t="shared" si="5"/>
        <v>609535</v>
      </c>
      <c r="B477" s="106">
        <v>16</v>
      </c>
      <c r="C477" s="106">
        <v>25</v>
      </c>
      <c r="D477" s="106">
        <v>25</v>
      </c>
      <c r="E477" s="7" t="s">
        <v>9</v>
      </c>
      <c r="H477" s="109">
        <f>IF('Раздел 16'!X24&gt;='Раздел 16'!X25,0,1)</f>
        <v>0</v>
      </c>
    </row>
    <row r="478" spans="1:8" ht="12.75">
      <c r="A478" s="106">
        <f t="shared" si="5"/>
        <v>609535</v>
      </c>
      <c r="B478" s="106">
        <v>16</v>
      </c>
      <c r="C478" s="106">
        <v>26</v>
      </c>
      <c r="D478" s="106">
        <v>26</v>
      </c>
      <c r="E478" s="7" t="s">
        <v>10</v>
      </c>
      <c r="H478" s="109">
        <f>IF('Раздел 16'!Y24&gt;='Раздел 16'!Y25,0,1)</f>
        <v>0</v>
      </c>
    </row>
    <row r="479" spans="1:8" ht="12.75">
      <c r="A479" s="106">
        <f t="shared" si="5"/>
        <v>609535</v>
      </c>
      <c r="B479" s="106">
        <v>16</v>
      </c>
      <c r="C479" s="106">
        <v>27</v>
      </c>
      <c r="D479" s="106">
        <v>27</v>
      </c>
      <c r="E479" s="7" t="s">
        <v>457</v>
      </c>
      <c r="H479" s="109">
        <f>IF('Раздел 16'!Z24&gt;='Раздел 16'!Z25,0,1)</f>
        <v>0</v>
      </c>
    </row>
    <row r="480" spans="1:8" ht="12.75">
      <c r="A480" s="106">
        <f t="shared" si="5"/>
        <v>609535</v>
      </c>
      <c r="B480" s="106">
        <v>16</v>
      </c>
      <c r="C480" s="106">
        <v>28</v>
      </c>
      <c r="D480" s="106">
        <v>28</v>
      </c>
      <c r="E480" s="7" t="s">
        <v>458</v>
      </c>
      <c r="H480" s="109">
        <f>IF('Раздел 16'!AA24&gt;='Раздел 16'!AA25,0,1)</f>
        <v>0</v>
      </c>
    </row>
    <row r="481" spans="1:8" ht="12.75">
      <c r="A481" s="106">
        <f t="shared" si="5"/>
        <v>609535</v>
      </c>
      <c r="B481" s="106">
        <v>16</v>
      </c>
      <c r="C481" s="106">
        <v>29</v>
      </c>
      <c r="D481" s="106">
        <v>29</v>
      </c>
      <c r="E481" s="7" t="s">
        <v>459</v>
      </c>
      <c r="H481" s="109">
        <f>IF('Раздел 16'!AB24&gt;='Раздел 16'!AB25,0,1)</f>
        <v>0</v>
      </c>
    </row>
    <row r="482" spans="1:8" ht="12.75">
      <c r="A482" s="106">
        <f t="shared" si="5"/>
        <v>609535</v>
      </c>
      <c r="B482" s="106">
        <v>16</v>
      </c>
      <c r="C482" s="106">
        <v>30</v>
      </c>
      <c r="D482" s="106">
        <v>30</v>
      </c>
      <c r="E482" s="7" t="s">
        <v>460</v>
      </c>
      <c r="H482" s="109">
        <f>IF('Раздел 16'!AC24&gt;='Раздел 16'!AC25,0,1)</f>
        <v>0</v>
      </c>
    </row>
    <row r="483" spans="1:8" ht="12.75">
      <c r="A483" s="106">
        <f t="shared" si="5"/>
        <v>609535</v>
      </c>
      <c r="B483" s="106">
        <v>16</v>
      </c>
      <c r="C483" s="106">
        <v>31</v>
      </c>
      <c r="D483" s="106">
        <v>31</v>
      </c>
      <c r="E483" s="7" t="s">
        <v>461</v>
      </c>
      <c r="H483" s="109">
        <f>IF('Раздел 16'!AD24&gt;='Раздел 16'!AD25,0,1)</f>
        <v>0</v>
      </c>
    </row>
    <row r="484" spans="1:8" ht="12.75">
      <c r="A484" s="106">
        <f t="shared" si="5"/>
        <v>609535</v>
      </c>
      <c r="B484" s="106">
        <v>16</v>
      </c>
      <c r="C484" s="106">
        <v>32</v>
      </c>
      <c r="D484" s="106">
        <v>32</v>
      </c>
      <c r="E484" s="7" t="s">
        <v>462</v>
      </c>
      <c r="H484" s="109">
        <f>IF('Раздел 16'!AE24&gt;='Раздел 16'!AE25,0,1)</f>
        <v>0</v>
      </c>
    </row>
    <row r="485" spans="1:8" ht="12.75">
      <c r="A485" s="106">
        <f t="shared" si="5"/>
        <v>609535</v>
      </c>
      <c r="B485" s="106">
        <v>16</v>
      </c>
      <c r="C485" s="106">
        <v>33</v>
      </c>
      <c r="D485" s="106">
        <v>33</v>
      </c>
      <c r="E485" s="7" t="s">
        <v>463</v>
      </c>
      <c r="H485" s="106">
        <f>IF(OR(AND('Раздел 16'!Q21=0,'Раздел 16'!P21=0),AND('Раздел 16'!Q21&gt;0,'Раздел 16'!P21&gt;0)),0,1)</f>
        <v>0</v>
      </c>
    </row>
    <row r="486" spans="1:8" ht="12.75">
      <c r="A486" s="106">
        <f t="shared" si="5"/>
        <v>609535</v>
      </c>
      <c r="B486" s="106">
        <v>16</v>
      </c>
      <c r="C486" s="106">
        <v>34</v>
      </c>
      <c r="D486" s="106">
        <v>34</v>
      </c>
      <c r="E486" s="7" t="s">
        <v>464</v>
      </c>
      <c r="H486" s="106">
        <f>IF(OR(AND('Раздел 16'!Q22=0,'Раздел 16'!P22=0),AND('Раздел 16'!Q22&gt;0,'Раздел 16'!P22&gt;0)),0,1)</f>
        <v>0</v>
      </c>
    </row>
    <row r="487" spans="1:8" ht="12.75">
      <c r="A487" s="106">
        <f t="shared" si="5"/>
        <v>609535</v>
      </c>
      <c r="B487" s="106">
        <v>16</v>
      </c>
      <c r="C487" s="106">
        <v>35</v>
      </c>
      <c r="D487" s="106">
        <v>35</v>
      </c>
      <c r="E487" s="7" t="s">
        <v>465</v>
      </c>
      <c r="H487" s="106">
        <f>IF(OR(AND('Раздел 16'!Q23=0,'Раздел 16'!P23=0),AND('Раздел 16'!Q23&gt;0,'Раздел 16'!P23&gt;0)),0,1)</f>
        <v>0</v>
      </c>
    </row>
    <row r="488" spans="1:8" ht="12.75">
      <c r="A488" s="106">
        <f t="shared" si="5"/>
        <v>609535</v>
      </c>
      <c r="B488" s="106">
        <v>16</v>
      </c>
      <c r="C488" s="106">
        <v>36</v>
      </c>
      <c r="D488" s="106">
        <v>36</v>
      </c>
      <c r="E488" s="7" t="s">
        <v>466</v>
      </c>
      <c r="H488" s="106">
        <f>IF(OR(AND('Раздел 16'!Q24=0,'Раздел 16'!P24=0),AND('Раздел 16'!Q24&gt;0,'Раздел 16'!P24&gt;0)),0,1)</f>
        <v>0</v>
      </c>
    </row>
    <row r="489" spans="1:8" ht="12.75">
      <c r="A489" s="106">
        <f t="shared" si="5"/>
        <v>609535</v>
      </c>
      <c r="B489" s="106">
        <v>16</v>
      </c>
      <c r="C489" s="106">
        <v>37</v>
      </c>
      <c r="D489" s="106">
        <v>37</v>
      </c>
      <c r="E489" s="7" t="s">
        <v>467</v>
      </c>
      <c r="H489" s="106">
        <f>IF(OR(AND('Раздел 16'!Q25=0,'Раздел 16'!P25=0),AND('Раздел 16'!Q25&gt;0,'Раздел 16'!P25&gt;0)),0,1)</f>
        <v>0</v>
      </c>
    </row>
    <row r="490" spans="1:8" ht="12.75">
      <c r="A490" s="106">
        <f t="shared" si="5"/>
        <v>609535</v>
      </c>
      <c r="B490" s="106">
        <v>16</v>
      </c>
      <c r="C490" s="106">
        <v>38</v>
      </c>
      <c r="D490" s="106">
        <v>38</v>
      </c>
      <c r="E490" s="7" t="s">
        <v>468</v>
      </c>
      <c r="H490" s="106">
        <f>IF(OR(AND('Раздел 16'!S21=0,'Раздел 16'!R21=0),AND('Раздел 16'!S21&gt;0,'Раздел 16'!R21&gt;0)),0,1)</f>
        <v>0</v>
      </c>
    </row>
    <row r="491" spans="1:8" ht="12.75">
      <c r="A491" s="106">
        <f t="shared" si="5"/>
        <v>609535</v>
      </c>
      <c r="B491" s="106">
        <v>16</v>
      </c>
      <c r="C491" s="106">
        <v>39</v>
      </c>
      <c r="D491" s="106">
        <v>39</v>
      </c>
      <c r="E491" s="7" t="s">
        <v>469</v>
      </c>
      <c r="H491" s="106">
        <f>IF(OR(AND('Раздел 16'!S22=0,'Раздел 16'!R22=0),AND('Раздел 16'!S22&gt;0,'Раздел 16'!R22&gt;0)),0,1)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40</v>
      </c>
      <c r="D492" s="106">
        <v>40</v>
      </c>
      <c r="E492" s="7" t="s">
        <v>470</v>
      </c>
      <c r="H492" s="106">
        <f>IF(OR(AND('Раздел 16'!S23=0,'Раздел 16'!R23=0),AND('Раздел 16'!S23&gt;0,'Раздел 16'!R23&gt;0)),0,1)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41</v>
      </c>
      <c r="D493" s="106">
        <v>41</v>
      </c>
      <c r="E493" s="7" t="s">
        <v>471</v>
      </c>
      <c r="H493" s="106">
        <f>IF(OR(AND('Раздел 16'!S24=0,'Раздел 16'!R24=0),AND('Раздел 16'!S24&gt;0,'Раздел 16'!R24&gt;0)),0,1)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42</v>
      </c>
      <c r="D494" s="106">
        <v>42</v>
      </c>
      <c r="E494" s="7" t="s">
        <v>472</v>
      </c>
      <c r="H494" s="106">
        <f>IF(OR(AND('Раздел 16'!S25=0,'Раздел 16'!R25=0),AND('Раздел 16'!S25&gt;0,'Раздел 16'!R25&gt;0)),0,1)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43</v>
      </c>
      <c r="D495" s="106">
        <v>43</v>
      </c>
      <c r="E495" s="7" t="s">
        <v>473</v>
      </c>
      <c r="H495" s="106">
        <f>IF(OR(AND('Раздел 16'!U21=0,'Раздел 16'!T21=0),AND('Раздел 16'!U21&gt;0,'Раздел 16'!T21&gt;0)),0,1)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44</v>
      </c>
      <c r="D496" s="106">
        <v>44</v>
      </c>
      <c r="E496" s="7" t="s">
        <v>474</v>
      </c>
      <c r="H496" s="106">
        <f>IF(OR(AND('Раздел 16'!U22=0,'Раздел 16'!T22=0),AND('Раздел 16'!U22&gt;0,'Раздел 16'!T22&gt;0)),0,1)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45</v>
      </c>
      <c r="D497" s="106">
        <v>45</v>
      </c>
      <c r="E497" s="7" t="s">
        <v>475</v>
      </c>
      <c r="H497" s="106">
        <f>IF(OR(AND('Раздел 16'!U23=0,'Раздел 16'!T23=0),AND('Раздел 16'!U23&gt;0,'Раздел 16'!T23&gt;0)),0,1)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46</v>
      </c>
      <c r="D498" s="106">
        <v>46</v>
      </c>
      <c r="E498" s="7" t="s">
        <v>476</v>
      </c>
      <c r="H498" s="106">
        <f>IF(OR(AND('Раздел 16'!U24=0,'Раздел 16'!T24=0),AND('Раздел 16'!U24&gt;0,'Раздел 16'!T24&gt;0)),0,1)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47</v>
      </c>
      <c r="D499" s="106">
        <v>47</v>
      </c>
      <c r="E499" s="7" t="s">
        <v>477</v>
      </c>
      <c r="H499" s="106">
        <f>IF(OR(AND('Раздел 16'!U25=0,'Раздел 16'!T25=0),AND('Раздел 16'!U25&gt;0,'Раздел 16'!T25&gt;0)),0,1)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48</v>
      </c>
      <c r="D500" s="106">
        <v>48</v>
      </c>
      <c r="E500" s="7" t="s">
        <v>478</v>
      </c>
      <c r="H500" s="106">
        <f>IF(OR(AND('Раздел 16'!W21=0,'Раздел 16'!V21=0),AND('Раздел 16'!W21&gt;0,'Раздел 16'!V21&gt;0)),0,1)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49</v>
      </c>
      <c r="D501" s="106">
        <v>49</v>
      </c>
      <c r="E501" s="7" t="s">
        <v>479</v>
      </c>
      <c r="H501" s="106">
        <f>IF(OR(AND('Раздел 16'!W22=0,'Раздел 16'!V22=0),AND('Раздел 16'!W22&gt;0,'Раздел 16'!V22&gt;0)),0,1)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50</v>
      </c>
      <c r="D502" s="106">
        <v>50</v>
      </c>
      <c r="E502" s="7" t="s">
        <v>480</v>
      </c>
      <c r="H502" s="106">
        <f>IF(OR(AND('Раздел 16'!W23=0,'Раздел 16'!V23=0),AND('Раздел 16'!W23&gt;0,'Раздел 16'!V23&gt;0)),0,1)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51</v>
      </c>
      <c r="D503" s="106">
        <v>51</v>
      </c>
      <c r="E503" s="7" t="s">
        <v>481</v>
      </c>
      <c r="H503" s="106">
        <f>IF(OR(AND('Раздел 16'!W24=0,'Раздел 16'!V24=0),AND('Раздел 16'!W24&gt;0,'Раздел 16'!V24&gt;0)),0,1)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52</v>
      </c>
      <c r="D504" s="106">
        <v>52</v>
      </c>
      <c r="E504" s="7" t="s">
        <v>482</v>
      </c>
      <c r="H504" s="106">
        <f>IF(OR(AND('Раздел 16'!W25=0,'Раздел 16'!V25=0),AND('Раздел 16'!W25&gt;0,'Раздел 16'!V25&gt;0)),0,1)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53</v>
      </c>
      <c r="D505" s="106">
        <v>53</v>
      </c>
      <c r="E505" s="7" t="s">
        <v>556</v>
      </c>
      <c r="H505" s="106">
        <f>IF(OR(AND('Раздел 16'!Y21=0,'Раздел 16'!X21=0),AND('Раздел 16'!Y21&gt;0,'Раздел 16'!X21&gt;0)),0,1)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54</v>
      </c>
      <c r="D506" s="106">
        <v>54</v>
      </c>
      <c r="E506" s="7" t="s">
        <v>557</v>
      </c>
      <c r="H506" s="106">
        <f>IF(OR(AND('Раздел 16'!Y22=0,'Раздел 16'!X22=0),AND('Раздел 16'!Y22&gt;0,'Раздел 16'!X22&gt;0)),0,1)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55</v>
      </c>
      <c r="D507" s="106">
        <v>55</v>
      </c>
      <c r="E507" s="7" t="s">
        <v>558</v>
      </c>
      <c r="H507" s="106">
        <f>IF(OR(AND('Раздел 16'!Y23=0,'Раздел 16'!X23=0),AND('Раздел 16'!Y23&gt;0,'Раздел 16'!X23&gt;0)),0,1)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56</v>
      </c>
      <c r="D508" s="106">
        <v>56</v>
      </c>
      <c r="E508" s="7" t="s">
        <v>559</v>
      </c>
      <c r="H508" s="106">
        <f>IF(OR(AND('Раздел 16'!Y24=0,'Раздел 16'!X24=0),AND('Раздел 16'!Y24&gt;0,'Раздел 16'!X24&gt;0)),0,1)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57</v>
      </c>
      <c r="D509" s="106">
        <v>57</v>
      </c>
      <c r="E509" s="7" t="s">
        <v>560</v>
      </c>
      <c r="H509" s="106">
        <f>IF(OR(AND('Раздел 16'!Y25=0,'Раздел 16'!X25=0),AND('Раздел 16'!Y25&gt;0,'Раздел 16'!X25&gt;0)),0,1)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58</v>
      </c>
      <c r="D510" s="106">
        <v>58</v>
      </c>
      <c r="E510" s="7" t="s">
        <v>483</v>
      </c>
      <c r="H510" s="106">
        <f>IF(OR(AND('Раздел 16'!AA21=0,'Раздел 16'!Z21=0),AND('Раздел 16'!AA21&gt;0,'Раздел 16'!Z21&gt;0)),0,1)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59</v>
      </c>
      <c r="D511" s="106">
        <v>59</v>
      </c>
      <c r="E511" s="7" t="s">
        <v>484</v>
      </c>
      <c r="H511" s="106">
        <f>IF(OR(AND('Раздел 16'!AA22=0,'Раздел 16'!Z22=0),AND('Раздел 16'!AA22&gt;0,'Раздел 16'!Z22&gt;0)),0,1)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60</v>
      </c>
      <c r="D512" s="106">
        <v>60</v>
      </c>
      <c r="E512" s="7" t="s">
        <v>485</v>
      </c>
      <c r="H512" s="106">
        <f>IF(OR(AND('Раздел 16'!AA23=0,'Раздел 16'!Z23=0),AND('Раздел 16'!AA23&gt;0,'Раздел 16'!Z23&gt;0)),0,1)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61</v>
      </c>
      <c r="D513" s="106">
        <v>61</v>
      </c>
      <c r="E513" s="7" t="s">
        <v>486</v>
      </c>
      <c r="H513" s="106">
        <f>IF(OR(AND('Раздел 16'!AA24=0,'Раздел 16'!Z24=0),AND('Раздел 16'!AA24&gt;0,'Раздел 16'!Z24&gt;0)),0,1)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62</v>
      </c>
      <c r="D514" s="106">
        <v>62</v>
      </c>
      <c r="E514" s="7" t="s">
        <v>487</v>
      </c>
      <c r="H514" s="106">
        <f>IF(OR(AND('Раздел 16'!AA25=0,'Раздел 16'!Z25=0),AND('Раздел 16'!AA25&gt;0,'Раздел 16'!Z25&gt;0)),0,1)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63</v>
      </c>
      <c r="D515" s="106">
        <v>63</v>
      </c>
      <c r="E515" s="7" t="s">
        <v>488</v>
      </c>
      <c r="H515" s="106">
        <f>IF(OR(AND('Раздел 16'!AC21=0,'Раздел 16'!AB21=0),AND('Раздел 16'!AC21&gt;0,'Раздел 16'!AB21&gt;0)),0,1)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64</v>
      </c>
      <c r="D516" s="106">
        <v>64</v>
      </c>
      <c r="E516" s="7" t="s">
        <v>489</v>
      </c>
      <c r="H516" s="106">
        <f>IF(OR(AND('Раздел 16'!AC22=0,'Раздел 16'!AB22=0),AND('Раздел 16'!AC22&gt;0,'Раздел 16'!AB22&gt;0)),0,1)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65</v>
      </c>
      <c r="D517" s="106">
        <v>65</v>
      </c>
      <c r="E517" s="7" t="s">
        <v>490</v>
      </c>
      <c r="H517" s="106">
        <f>IF(OR(AND('Раздел 16'!AC23=0,'Раздел 16'!AB23=0),AND('Раздел 16'!AC23&gt;0,'Раздел 16'!AB23&gt;0)),0,1)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66</v>
      </c>
      <c r="D518" s="106">
        <v>66</v>
      </c>
      <c r="E518" s="7" t="s">
        <v>491</v>
      </c>
      <c r="H518" s="106">
        <f>IF(OR(AND('Раздел 16'!AC24=0,'Раздел 16'!AB24=0),AND('Раздел 16'!AC24&gt;0,'Раздел 16'!AB24&gt;0)),0,1)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67</v>
      </c>
      <c r="D519" s="106">
        <v>67</v>
      </c>
      <c r="E519" s="7" t="s">
        <v>492</v>
      </c>
      <c r="H519" s="106">
        <f>IF(OR(AND('Раздел 16'!AC25=0,'Раздел 16'!AB25=0),AND('Раздел 16'!AC25&gt;0,'Раздел 16'!AB25&gt;0)),0,1)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68</v>
      </c>
      <c r="D520" s="106">
        <v>68</v>
      </c>
      <c r="E520" s="7" t="s">
        <v>493</v>
      </c>
      <c r="H520" s="106">
        <f>IF(OR(AND('Раздел 16'!AE21=0,'Раздел 16'!AD21=0),AND('Раздел 16'!AE21&gt;0,'Раздел 16'!AD21&gt;0)),0,1)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69</v>
      </c>
      <c r="D521" s="106">
        <v>69</v>
      </c>
      <c r="E521" s="7" t="s">
        <v>494</v>
      </c>
      <c r="H521" s="106">
        <f>IF(OR(AND('Раздел 16'!AE22=0,'Раздел 16'!AD22=0),AND('Раздел 16'!AE22&gt;0,'Раздел 16'!AD22&gt;0)),0,1)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70</v>
      </c>
      <c r="D522" s="106">
        <v>70</v>
      </c>
      <c r="E522" s="7" t="s">
        <v>495</v>
      </c>
      <c r="H522" s="106">
        <f>IF(OR(AND('Раздел 16'!AE23=0,'Раздел 16'!AD23=0),AND('Раздел 16'!AE23&gt;0,'Раздел 16'!AD23&gt;0)),0,1)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71</v>
      </c>
      <c r="D523" s="106">
        <v>71</v>
      </c>
      <c r="E523" s="7" t="s">
        <v>554</v>
      </c>
      <c r="H523" s="106">
        <f>IF(OR(AND('Раздел 16'!AE24=0,'Раздел 16'!AD24=0),AND('Раздел 16'!AE24&gt;0,'Раздел 16'!AD24&gt;0)),0,1)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72</v>
      </c>
      <c r="D524" s="106">
        <v>72</v>
      </c>
      <c r="E524" s="7" t="s">
        <v>555</v>
      </c>
      <c r="H524" s="106">
        <f>IF(OR(AND('Раздел 16'!AE25=0,'Раздел 16'!AD25=0),AND('Раздел 16'!AE25&gt;0,'Раздел 16'!AD25&gt;0)),0,1)</f>
        <v>0</v>
      </c>
    </row>
    <row r="525" spans="1:8" ht="12.75">
      <c r="A525" s="108">
        <f t="shared" si="5"/>
        <v>609535</v>
      </c>
      <c r="B525" s="108">
        <v>17</v>
      </c>
      <c r="C525" s="108">
        <v>0</v>
      </c>
      <c r="D525" s="108">
        <v>0</v>
      </c>
      <c r="E525" s="108" t="str">
        <f>CONCATENATE("Количество ошибок в разделе 17: ",H525)</f>
        <v>Количество ошибок в разделе 17: 0</v>
      </c>
      <c r="F525" s="108"/>
      <c r="G525" s="108"/>
      <c r="H525" s="110">
        <f>SUM(H526:H593)</f>
        <v>0</v>
      </c>
    </row>
    <row r="526" spans="1:8" ht="12.75">
      <c r="A526" s="106">
        <f t="shared" si="5"/>
        <v>609535</v>
      </c>
      <c r="B526" s="106">
        <v>17</v>
      </c>
      <c r="C526" s="106">
        <v>1</v>
      </c>
      <c r="D526" s="106">
        <v>1</v>
      </c>
      <c r="E526" s="7" t="s">
        <v>1332</v>
      </c>
      <c r="H526" s="109">
        <f>IF('Раздел 17'!$P$21&gt;=SUM('Раздел 17'!$P$22:$P$26),0,1)</f>
        <v>0</v>
      </c>
    </row>
    <row r="527" spans="1:8" ht="12.75">
      <c r="A527" s="106">
        <f t="shared" si="5"/>
        <v>609535</v>
      </c>
      <c r="B527" s="106">
        <v>17</v>
      </c>
      <c r="C527" s="106">
        <v>2</v>
      </c>
      <c r="D527" s="106">
        <v>2</v>
      </c>
      <c r="E527" s="7" t="s">
        <v>1333</v>
      </c>
      <c r="H527" s="109">
        <f>IF('Раздел 17'!$Q$21&gt;=SUM('Раздел 17'!$Q$22:$Q$26),0,1)</f>
        <v>0</v>
      </c>
    </row>
    <row r="528" spans="1:8" ht="12.75">
      <c r="A528" s="106">
        <f t="shared" si="5"/>
        <v>609535</v>
      </c>
      <c r="B528" s="106">
        <v>17</v>
      </c>
      <c r="C528" s="106">
        <v>3</v>
      </c>
      <c r="D528" s="106">
        <v>3</v>
      </c>
      <c r="E528" s="7" t="s">
        <v>1334</v>
      </c>
      <c r="H528" s="109">
        <f>IF('Раздел 17'!$R$21&gt;=SUM('Раздел 17'!$R$22:$R$26),0,1)</f>
        <v>0</v>
      </c>
    </row>
    <row r="529" spans="1:8" ht="12.75">
      <c r="A529" s="106">
        <f t="shared" si="5"/>
        <v>609535</v>
      </c>
      <c r="B529" s="106">
        <v>17</v>
      </c>
      <c r="C529" s="106">
        <v>4</v>
      </c>
      <c r="D529" s="106">
        <v>4</v>
      </c>
      <c r="E529" s="7" t="s">
        <v>1335</v>
      </c>
      <c r="H529" s="109">
        <f>IF('Раздел 17'!$S$21&gt;=SUM('Раздел 17'!$S$22:$S$26),0,1)</f>
        <v>0</v>
      </c>
    </row>
    <row r="530" spans="1:12" ht="12.75">
      <c r="A530" s="106">
        <f t="shared" si="5"/>
        <v>609535</v>
      </c>
      <c r="B530" s="106">
        <v>17</v>
      </c>
      <c r="C530" s="106">
        <v>5</v>
      </c>
      <c r="D530" s="106">
        <v>5</v>
      </c>
      <c r="E530" s="7" t="s">
        <v>1336</v>
      </c>
      <c r="H530" s="109">
        <f>IF('Раздел 17'!$T$21&gt;=SUM('Раздел 17'!$T$22:$T$26),0,1)</f>
        <v>0</v>
      </c>
      <c r="L530" s="109"/>
    </row>
    <row r="531" spans="1:8" ht="12.75">
      <c r="A531" s="106">
        <f t="shared" si="5"/>
        <v>609535</v>
      </c>
      <c r="B531" s="106">
        <v>17</v>
      </c>
      <c r="C531" s="106">
        <v>6</v>
      </c>
      <c r="D531" s="106">
        <v>6</v>
      </c>
      <c r="E531" s="7" t="s">
        <v>1337</v>
      </c>
      <c r="H531" s="109">
        <f>IF('Раздел 17'!$U$21&gt;=SUM('Раздел 17'!$U$22:$U$26),0,1)</f>
        <v>0</v>
      </c>
    </row>
    <row r="532" spans="1:11" ht="12.75">
      <c r="A532" s="106">
        <f t="shared" si="5"/>
        <v>609535</v>
      </c>
      <c r="B532" s="106">
        <v>17</v>
      </c>
      <c r="C532" s="106">
        <v>7</v>
      </c>
      <c r="D532" s="106">
        <v>7</v>
      </c>
      <c r="E532" s="7" t="s">
        <v>1338</v>
      </c>
      <c r="H532" s="109">
        <f>IF('Раздел 17'!$V$21&gt;=SUM('Раздел 17'!$V$22:$V$26),0,1)</f>
        <v>0</v>
      </c>
      <c r="K532" s="109"/>
    </row>
    <row r="533" spans="1:10" ht="12.75">
      <c r="A533" s="106">
        <f t="shared" si="5"/>
        <v>609535</v>
      </c>
      <c r="B533" s="106">
        <v>17</v>
      </c>
      <c r="C533" s="106">
        <v>8</v>
      </c>
      <c r="D533" s="106">
        <v>8</v>
      </c>
      <c r="E533" s="7" t="s">
        <v>1339</v>
      </c>
      <c r="H533" s="109">
        <f>IF('Раздел 17'!$W$21&gt;=SUM('Раздел 17'!$W$22:$W$26),0,1)</f>
        <v>0</v>
      </c>
      <c r="J533" s="109"/>
    </row>
    <row r="534" spans="1:8" ht="12.75">
      <c r="A534" s="106">
        <f t="shared" si="5"/>
        <v>609535</v>
      </c>
      <c r="B534" s="106">
        <v>17</v>
      </c>
      <c r="C534" s="106">
        <v>9</v>
      </c>
      <c r="D534" s="106">
        <v>9</v>
      </c>
      <c r="E534" s="7" t="s">
        <v>1340</v>
      </c>
      <c r="H534" s="109">
        <f>IF('Раздел 17'!$S$21=SUM('Раздел 17'!$P$21:$R$21),0,1)</f>
        <v>0</v>
      </c>
    </row>
    <row r="535" spans="1:8" ht="12.75">
      <c r="A535" s="106">
        <f t="shared" si="5"/>
        <v>609535</v>
      </c>
      <c r="B535" s="106">
        <v>17</v>
      </c>
      <c r="C535" s="106">
        <v>10</v>
      </c>
      <c r="D535" s="106">
        <v>10</v>
      </c>
      <c r="E535" s="7" t="s">
        <v>1341</v>
      </c>
      <c r="H535" s="109">
        <f>IF('Раздел 17'!$S$22=SUM('Раздел 17'!$P$22:$R$22),0,1)</f>
        <v>0</v>
      </c>
    </row>
    <row r="536" spans="1:8" ht="12.75">
      <c r="A536" s="106">
        <f t="shared" si="5"/>
        <v>609535</v>
      </c>
      <c r="B536" s="106">
        <v>17</v>
      </c>
      <c r="C536" s="106">
        <v>11</v>
      </c>
      <c r="D536" s="106">
        <v>11</v>
      </c>
      <c r="E536" s="7" t="s">
        <v>1342</v>
      </c>
      <c r="H536" s="109">
        <f>IF('Раздел 17'!$S$23=SUM('Раздел 17'!$P$23:$R$23),0,1)</f>
        <v>0</v>
      </c>
    </row>
    <row r="537" spans="1:8" ht="12.75">
      <c r="A537" s="106">
        <f t="shared" si="5"/>
        <v>609535</v>
      </c>
      <c r="B537" s="106">
        <v>17</v>
      </c>
      <c r="C537" s="106">
        <v>12</v>
      </c>
      <c r="D537" s="106">
        <v>12</v>
      </c>
      <c r="E537" s="7" t="s">
        <v>1343</v>
      </c>
      <c r="H537" s="109">
        <f>IF('Раздел 17'!$S$24=SUM('Раздел 17'!$P$24:$R$24),0,1)</f>
        <v>0</v>
      </c>
    </row>
    <row r="538" spans="1:8" ht="12.75">
      <c r="A538" s="106">
        <f t="shared" si="5"/>
        <v>609535</v>
      </c>
      <c r="B538" s="106">
        <v>17</v>
      </c>
      <c r="C538" s="106">
        <v>13</v>
      </c>
      <c r="D538" s="106">
        <v>13</v>
      </c>
      <c r="E538" s="7" t="s">
        <v>1344</v>
      </c>
      <c r="H538" s="109">
        <f>IF('Раздел 17'!$S$25=SUM('Раздел 17'!$P$25:$R$25),0,1)</f>
        <v>0</v>
      </c>
    </row>
    <row r="539" spans="1:8" ht="12.75">
      <c r="A539" s="106">
        <f t="shared" si="5"/>
        <v>609535</v>
      </c>
      <c r="B539" s="106">
        <v>17</v>
      </c>
      <c r="C539" s="106">
        <v>14</v>
      </c>
      <c r="D539" s="106">
        <v>14</v>
      </c>
      <c r="E539" s="7" t="s">
        <v>1345</v>
      </c>
      <c r="H539" s="109">
        <f>IF('Раздел 17'!$S$26=SUM('Раздел 17'!$P$26:$R$26),0,1)</f>
        <v>0</v>
      </c>
    </row>
    <row r="540" spans="1:8" ht="12.75">
      <c r="A540" s="106">
        <f t="shared" si="5"/>
        <v>609535</v>
      </c>
      <c r="B540" s="106">
        <v>17</v>
      </c>
      <c r="C540" s="106">
        <v>15</v>
      </c>
      <c r="D540" s="106">
        <v>15</v>
      </c>
      <c r="E540" s="7" t="s">
        <v>1346</v>
      </c>
      <c r="H540" s="109">
        <f>IF('Раздел 17'!$S$27=SUM('Раздел 17'!$P$27:$R$27),0,1)</f>
        <v>0</v>
      </c>
    </row>
    <row r="541" spans="1:8" ht="12.75">
      <c r="A541" s="106">
        <f t="shared" si="5"/>
        <v>609535</v>
      </c>
      <c r="B541" s="106">
        <v>17</v>
      </c>
      <c r="C541" s="106">
        <v>16</v>
      </c>
      <c r="D541" s="106">
        <v>16</v>
      </c>
      <c r="E541" s="7" t="s">
        <v>1347</v>
      </c>
      <c r="H541" s="109">
        <f>IF('Раздел 17'!$S$28=SUM('Раздел 17'!$P$28:$R$28),0,1)</f>
        <v>0</v>
      </c>
    </row>
    <row r="542" spans="1:8" ht="12.75">
      <c r="A542" s="106">
        <f t="shared" si="5"/>
        <v>609535</v>
      </c>
      <c r="B542" s="106">
        <v>17</v>
      </c>
      <c r="C542" s="106">
        <v>17</v>
      </c>
      <c r="D542" s="106">
        <v>17</v>
      </c>
      <c r="E542" s="7" t="s">
        <v>1348</v>
      </c>
      <c r="H542" s="109">
        <f>IF('Раздел 17'!$S$29=SUM('Раздел 17'!$P$29:$R$29),0,1)</f>
        <v>0</v>
      </c>
    </row>
    <row r="543" spans="1:8" ht="12.75">
      <c r="A543" s="106">
        <f t="shared" si="5"/>
        <v>609535</v>
      </c>
      <c r="B543" s="106">
        <v>17</v>
      </c>
      <c r="C543" s="106">
        <v>18</v>
      </c>
      <c r="D543" s="106">
        <v>18</v>
      </c>
      <c r="E543" s="7" t="s">
        <v>1349</v>
      </c>
      <c r="H543" s="109">
        <f>IF('Раздел 17'!$S$30=SUM('Раздел 17'!$P$30:$R$30),0,1)</f>
        <v>0</v>
      </c>
    </row>
    <row r="544" spans="1:8" ht="12.75">
      <c r="A544" s="106">
        <f t="shared" si="5"/>
        <v>609535</v>
      </c>
      <c r="B544" s="106">
        <v>17</v>
      </c>
      <c r="C544" s="106">
        <v>19</v>
      </c>
      <c r="D544" s="106">
        <v>19</v>
      </c>
      <c r="E544" s="7" t="s">
        <v>1350</v>
      </c>
      <c r="H544" s="109">
        <f>IF('Раздел 17'!$W$21=SUM('Раздел 17'!$T$21:$V$21),0,1)</f>
        <v>0</v>
      </c>
    </row>
    <row r="545" spans="1:8" ht="12.75">
      <c r="A545" s="106">
        <f t="shared" si="5"/>
        <v>609535</v>
      </c>
      <c r="B545" s="106">
        <v>17</v>
      </c>
      <c r="C545" s="106">
        <v>20</v>
      </c>
      <c r="D545" s="106">
        <v>20</v>
      </c>
      <c r="E545" s="7" t="s">
        <v>1351</v>
      </c>
      <c r="H545" s="109">
        <f>IF('Раздел 17'!$W$22=SUM('Раздел 17'!$T$22:$V$22),0,1)</f>
        <v>0</v>
      </c>
    </row>
    <row r="546" spans="1:8" ht="12.75">
      <c r="A546" s="106">
        <f t="shared" si="5"/>
        <v>609535</v>
      </c>
      <c r="B546" s="106">
        <v>17</v>
      </c>
      <c r="C546" s="106">
        <v>21</v>
      </c>
      <c r="D546" s="106">
        <v>21</v>
      </c>
      <c r="E546" s="7" t="s">
        <v>1352</v>
      </c>
      <c r="H546" s="109">
        <f>IF('Раздел 17'!$W$23=SUM('Раздел 17'!$T$23:$V$23),0,1)</f>
        <v>0</v>
      </c>
    </row>
    <row r="547" spans="1:8" ht="12.75">
      <c r="A547" s="106">
        <f t="shared" si="5"/>
        <v>609535</v>
      </c>
      <c r="B547" s="106">
        <v>17</v>
      </c>
      <c r="C547" s="106">
        <v>22</v>
      </c>
      <c r="D547" s="106">
        <v>22</v>
      </c>
      <c r="E547" s="7" t="s">
        <v>1353</v>
      </c>
      <c r="H547" s="109">
        <f>IF('Раздел 17'!$W$24=SUM('Раздел 17'!$T$24:$V$24),0,1)</f>
        <v>0</v>
      </c>
    </row>
    <row r="548" spans="1:8" ht="12.75">
      <c r="A548" s="106">
        <f t="shared" si="5"/>
        <v>609535</v>
      </c>
      <c r="B548" s="106">
        <v>17</v>
      </c>
      <c r="C548" s="106">
        <v>23</v>
      </c>
      <c r="D548" s="106">
        <v>23</v>
      </c>
      <c r="E548" s="7" t="s">
        <v>210</v>
      </c>
      <c r="H548" s="109">
        <f>IF('Раздел 17'!$W$25=SUM('Раздел 17'!$T$25:$V$25),0,1)</f>
        <v>0</v>
      </c>
    </row>
    <row r="549" spans="1:8" ht="12.75">
      <c r="A549" s="106">
        <f t="shared" si="5"/>
        <v>609535</v>
      </c>
      <c r="B549" s="106">
        <v>17</v>
      </c>
      <c r="C549" s="106">
        <v>24</v>
      </c>
      <c r="D549" s="106">
        <v>24</v>
      </c>
      <c r="E549" s="7" t="s">
        <v>211</v>
      </c>
      <c r="H549" s="109">
        <f>IF('Раздел 17'!$W$26=SUM('Раздел 17'!$T$26:$V$26),0,1)</f>
        <v>0</v>
      </c>
    </row>
    <row r="550" spans="1:8" ht="12.75">
      <c r="A550" s="106">
        <f t="shared" si="5"/>
        <v>609535</v>
      </c>
      <c r="B550" s="106">
        <v>17</v>
      </c>
      <c r="C550" s="106">
        <v>25</v>
      </c>
      <c r="D550" s="106">
        <v>25</v>
      </c>
      <c r="E550" s="7" t="s">
        <v>212</v>
      </c>
      <c r="H550" s="109">
        <f>IF('Раздел 17'!$W$27=SUM('Раздел 17'!$T$27:$V$27),0,1)</f>
        <v>0</v>
      </c>
    </row>
    <row r="551" spans="1:8" ht="12.75">
      <c r="A551" s="106">
        <f t="shared" si="5"/>
        <v>609535</v>
      </c>
      <c r="B551" s="106">
        <v>17</v>
      </c>
      <c r="C551" s="106">
        <v>26</v>
      </c>
      <c r="D551" s="106">
        <v>26</v>
      </c>
      <c r="E551" s="7" t="s">
        <v>213</v>
      </c>
      <c r="H551" s="109">
        <f>IF('Раздел 17'!$W$28=SUM('Раздел 17'!$T$28:$V$28),0,1)</f>
        <v>0</v>
      </c>
    </row>
    <row r="552" spans="1:8" ht="12.75">
      <c r="A552" s="106">
        <f aca="true" t="shared" si="6" ref="A552:A773">P_3</f>
        <v>609535</v>
      </c>
      <c r="B552" s="106">
        <v>17</v>
      </c>
      <c r="C552" s="106">
        <v>27</v>
      </c>
      <c r="D552" s="106">
        <v>27</v>
      </c>
      <c r="E552" s="7" t="s">
        <v>214</v>
      </c>
      <c r="H552" s="109">
        <f>IF('Раздел 17'!$W$29=SUM('Раздел 17'!$T$29:$V$29),0,1)</f>
        <v>0</v>
      </c>
    </row>
    <row r="553" spans="1:8" ht="12.75">
      <c r="A553" s="106">
        <f t="shared" si="6"/>
        <v>609535</v>
      </c>
      <c r="B553" s="106">
        <v>17</v>
      </c>
      <c r="C553" s="106">
        <v>28</v>
      </c>
      <c r="D553" s="106">
        <v>28</v>
      </c>
      <c r="E553" s="7" t="s">
        <v>215</v>
      </c>
      <c r="H553" s="109">
        <f>IF('Раздел 17'!$W$30=SUM('Раздел 17'!$T$30:$V$30),0,1)</f>
        <v>0</v>
      </c>
    </row>
    <row r="554" spans="1:8" ht="12.75">
      <c r="A554" s="106">
        <f t="shared" si="6"/>
        <v>609535</v>
      </c>
      <c r="B554" s="106">
        <v>17</v>
      </c>
      <c r="C554" s="106">
        <v>29</v>
      </c>
      <c r="D554" s="106">
        <v>29</v>
      </c>
      <c r="E554" s="7" t="s">
        <v>216</v>
      </c>
      <c r="H554" s="106">
        <f>IF(OR(AND('Раздел 17'!$P$21=0,'Раздел 17'!$T$21=0),AND('Раздел 17'!$P$21&gt;0,'Раздел 17'!$T$21&gt;0)),0,1)</f>
        <v>0</v>
      </c>
    </row>
    <row r="555" spans="1:8" ht="12.75">
      <c r="A555" s="106">
        <f t="shared" si="6"/>
        <v>609535</v>
      </c>
      <c r="B555" s="106">
        <v>17</v>
      </c>
      <c r="C555" s="106">
        <v>30</v>
      </c>
      <c r="D555" s="106">
        <v>30</v>
      </c>
      <c r="E555" s="7" t="s">
        <v>217</v>
      </c>
      <c r="H555" s="106">
        <f>IF(OR(AND('Раздел 17'!$P$22=0,'Раздел 17'!$T$22=0),AND('Раздел 17'!$P$22&gt;0,'Раздел 17'!$T$22&gt;0)),0,1)</f>
        <v>0</v>
      </c>
    </row>
    <row r="556" spans="1:8" ht="12.75">
      <c r="A556" s="106">
        <f t="shared" si="6"/>
        <v>609535</v>
      </c>
      <c r="B556" s="106">
        <v>17</v>
      </c>
      <c r="C556" s="106">
        <v>31</v>
      </c>
      <c r="D556" s="106">
        <v>31</v>
      </c>
      <c r="E556" s="7" t="s">
        <v>218</v>
      </c>
      <c r="H556" s="106">
        <f>IF(OR(AND('Раздел 17'!$P$23=0,'Раздел 17'!$T$23=0),AND('Раздел 17'!$P$23&gt;0,'Раздел 17'!$T$23&gt;0)),0,1)</f>
        <v>0</v>
      </c>
    </row>
    <row r="557" spans="1:8" ht="12.75">
      <c r="A557" s="106">
        <f t="shared" si="6"/>
        <v>609535</v>
      </c>
      <c r="B557" s="106">
        <v>17</v>
      </c>
      <c r="C557" s="106">
        <v>32</v>
      </c>
      <c r="D557" s="106">
        <v>32</v>
      </c>
      <c r="E557" s="7" t="s">
        <v>219</v>
      </c>
      <c r="H557" s="106">
        <f>IF(OR(AND('Раздел 17'!$P$24=0,'Раздел 17'!$T$24=0),AND('Раздел 17'!$P$24&gt;0,'Раздел 17'!$T$24&gt;0)),0,1)</f>
        <v>0</v>
      </c>
    </row>
    <row r="558" spans="1:8" ht="12.75">
      <c r="A558" s="106">
        <f t="shared" si="6"/>
        <v>609535</v>
      </c>
      <c r="B558" s="106">
        <v>17</v>
      </c>
      <c r="C558" s="106">
        <v>33</v>
      </c>
      <c r="D558" s="106">
        <v>33</v>
      </c>
      <c r="E558" s="7" t="s">
        <v>220</v>
      </c>
      <c r="H558" s="106">
        <f>IF(OR(AND('Раздел 17'!$P$25=0,'Раздел 17'!$T$25=0),AND('Раздел 17'!$P$25&gt;0,'Раздел 17'!$T$25&gt;0)),0,1)</f>
        <v>0</v>
      </c>
    </row>
    <row r="559" spans="1:8" ht="12.75">
      <c r="A559" s="106">
        <f t="shared" si="6"/>
        <v>609535</v>
      </c>
      <c r="B559" s="106">
        <v>17</v>
      </c>
      <c r="C559" s="106">
        <v>34</v>
      </c>
      <c r="D559" s="106">
        <v>34</v>
      </c>
      <c r="E559" s="7" t="s">
        <v>221</v>
      </c>
      <c r="H559" s="106">
        <f>IF(OR(AND('Раздел 17'!$P$26=0,'Раздел 17'!$T$26=0),AND('Раздел 17'!$P$26&gt;0,'Раздел 17'!$T$26&gt;0)),0,1)</f>
        <v>0</v>
      </c>
    </row>
    <row r="560" spans="1:8" ht="12.75">
      <c r="A560" s="106">
        <f t="shared" si="6"/>
        <v>609535</v>
      </c>
      <c r="B560" s="106">
        <v>17</v>
      </c>
      <c r="C560" s="106">
        <v>35</v>
      </c>
      <c r="D560" s="106">
        <v>35</v>
      </c>
      <c r="E560" s="7" t="s">
        <v>222</v>
      </c>
      <c r="H560" s="106">
        <f>IF(OR(AND('Раздел 17'!$P$27=0,'Раздел 17'!$T$27=0),AND('Раздел 17'!$P$27&gt;0,'Раздел 17'!$T$27&gt;0)),0,1)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36</v>
      </c>
      <c r="D561" s="106">
        <v>36</v>
      </c>
      <c r="E561" s="7" t="s">
        <v>223</v>
      </c>
      <c r="H561" s="106">
        <f>IF(OR(AND('Раздел 17'!$P$28=0,'Раздел 17'!$T$28=0),AND('Раздел 17'!$P$28&gt;0,'Раздел 17'!$T$28&gt;0)),0,1)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37</v>
      </c>
      <c r="D562" s="106">
        <v>37</v>
      </c>
      <c r="E562" s="7" t="s">
        <v>224</v>
      </c>
      <c r="H562" s="106">
        <f>IF(OR(AND('Раздел 17'!$P$29=0,'Раздел 17'!$T$29=0),AND('Раздел 17'!$P$29&gt;0,'Раздел 17'!$T$29&gt;0)),0,1)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38</v>
      </c>
      <c r="D563" s="106">
        <v>38</v>
      </c>
      <c r="E563" s="7" t="s">
        <v>225</v>
      </c>
      <c r="H563" s="106">
        <f>IF(OR(AND('Раздел 17'!$P$30=0,'Раздел 17'!$T$30=0),AND('Раздел 17'!$P$30&gt;0,'Раздел 17'!$T$30&gt;0)),0,1)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39</v>
      </c>
      <c r="D564" s="106">
        <v>39</v>
      </c>
      <c r="E564" s="7" t="s">
        <v>226</v>
      </c>
      <c r="H564" s="106">
        <f>IF(OR(AND('Раздел 17'!$Q$21=0,'Раздел 17'!$U$21=0),AND('Раздел 17'!$Q$21&gt;0,'Раздел 17'!$U$21&gt;0)),0,1)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40</v>
      </c>
      <c r="D565" s="106">
        <v>40</v>
      </c>
      <c r="E565" s="7" t="s">
        <v>227</v>
      </c>
      <c r="H565" s="106">
        <f>IF(OR(AND('Раздел 17'!$Q$22=0,'Раздел 17'!$U$22=0),AND('Раздел 17'!$Q$22&gt;0,'Раздел 17'!$U$22&gt;0)),0,1)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41</v>
      </c>
      <c r="D566" s="106">
        <v>41</v>
      </c>
      <c r="E566" s="7" t="s">
        <v>228</v>
      </c>
      <c r="H566" s="106">
        <f>IF(OR(AND('Раздел 17'!$Q$23=0,'Раздел 17'!$U$23=0),AND('Раздел 17'!$Q$23&gt;0,'Раздел 17'!$U$23&gt;0)),0,1)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42</v>
      </c>
      <c r="D567" s="106">
        <v>42</v>
      </c>
      <c r="E567" s="7" t="s">
        <v>229</v>
      </c>
      <c r="H567" s="106">
        <f>IF(OR(AND('Раздел 17'!$Q$24=0,'Раздел 17'!$U$24=0),AND('Раздел 17'!$Q$24&gt;0,'Раздел 17'!$U$24&gt;0)),0,1)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43</v>
      </c>
      <c r="D568" s="106">
        <v>43</v>
      </c>
      <c r="E568" s="7" t="s">
        <v>230</v>
      </c>
      <c r="H568" s="106">
        <f>IF(OR(AND('Раздел 17'!$Q$25=0,'Раздел 17'!$U$25=0),AND('Раздел 17'!$Q$25&gt;0,'Раздел 17'!$U$25&gt;0)),0,1)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44</v>
      </c>
      <c r="D569" s="106">
        <v>44</v>
      </c>
      <c r="E569" s="7" t="s">
        <v>231</v>
      </c>
      <c r="H569" s="106">
        <f>IF(OR(AND('Раздел 17'!$Q$26=0,'Раздел 17'!$U$26=0),AND('Раздел 17'!$Q$26&gt;0,'Раздел 17'!$U$26&gt;0)),0,1)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45</v>
      </c>
      <c r="D570" s="106">
        <v>45</v>
      </c>
      <c r="E570" s="7" t="s">
        <v>232</v>
      </c>
      <c r="H570" s="106">
        <f>IF(OR(AND('Раздел 17'!$Q$27=0,'Раздел 17'!$U$27=0),AND('Раздел 17'!$Q$27&gt;0,'Раздел 17'!$U$27&gt;0)),0,1)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46</v>
      </c>
      <c r="D571" s="106">
        <v>46</v>
      </c>
      <c r="E571" s="7" t="s">
        <v>233</v>
      </c>
      <c r="H571" s="106">
        <f>IF(OR(AND('Раздел 17'!$Q$28=0,'Раздел 17'!$U$28=0),AND('Раздел 17'!$Q$28&gt;0,'Раздел 17'!$U$28&gt;0)),0,1)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47</v>
      </c>
      <c r="D572" s="106">
        <v>47</v>
      </c>
      <c r="E572" s="7" t="s">
        <v>234</v>
      </c>
      <c r="H572" s="106">
        <f>IF(OR(AND('Раздел 17'!$Q$29=0,'Раздел 17'!$U$29=0),AND('Раздел 17'!$Q$29&gt;0,'Раздел 17'!$U$29&gt;0)),0,1)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48</v>
      </c>
      <c r="D573" s="106">
        <v>48</v>
      </c>
      <c r="E573" s="7" t="s">
        <v>235</v>
      </c>
      <c r="H573" s="106">
        <f>IF(OR(AND('Раздел 17'!$Q$30=0,'Раздел 17'!$U$30=0),AND('Раздел 17'!$Q$30&gt;0,'Раздел 17'!$U$30&gt;0)),0,1)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49</v>
      </c>
      <c r="D574" s="106">
        <v>49</v>
      </c>
      <c r="E574" s="7" t="s">
        <v>236</v>
      </c>
      <c r="H574" s="106">
        <f>IF(OR(AND('Раздел 17'!$R$21=0,'Раздел 17'!$V$21=0),AND('Раздел 17'!$R$21&gt;0,'Раздел 17'!$V$21&gt;0)),0,1)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50</v>
      </c>
      <c r="D575" s="106">
        <v>50</v>
      </c>
      <c r="E575" s="7" t="s">
        <v>237</v>
      </c>
      <c r="H575" s="106">
        <f>IF(OR(AND('Раздел 17'!$R$22=0,'Раздел 17'!$V$22=0),AND('Раздел 17'!$R$22&gt;0,'Раздел 17'!$V$22&gt;0)),0,1)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51</v>
      </c>
      <c r="D576" s="106">
        <v>51</v>
      </c>
      <c r="E576" s="7" t="s">
        <v>246</v>
      </c>
      <c r="H576" s="106">
        <f>IF(OR(AND('Раздел 17'!$R$23=0,'Раздел 17'!$V$23=0),AND('Раздел 17'!$R$23&gt;0,'Раздел 17'!$V$23&gt;0)),0,1)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52</v>
      </c>
      <c r="D577" s="106">
        <v>52</v>
      </c>
      <c r="E577" s="7" t="s">
        <v>247</v>
      </c>
      <c r="H577" s="106">
        <f>IF(OR(AND('Раздел 17'!$R$24=0,'Раздел 17'!$V$24=0),AND('Раздел 17'!$R$24&gt;0,'Раздел 17'!$V$24&gt;0)),0,1)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53</v>
      </c>
      <c r="D578" s="106">
        <v>53</v>
      </c>
      <c r="E578" s="7" t="s">
        <v>1354</v>
      </c>
      <c r="H578" s="106">
        <f>IF(OR(AND('Раздел 17'!$R$25=0,'Раздел 17'!$V$25=0),AND('Раздел 17'!$R$25&gt;0,'Раздел 17'!$V$25&gt;0)),0,1)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54</v>
      </c>
      <c r="D579" s="106">
        <v>54</v>
      </c>
      <c r="E579" s="7" t="s">
        <v>1355</v>
      </c>
      <c r="H579" s="106">
        <f>IF(OR(AND('Раздел 17'!$R$26=0,'Раздел 17'!$V$26=0),AND('Раздел 17'!$R$26&gt;0,'Раздел 17'!$V$26&gt;0)),0,1)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55</v>
      </c>
      <c r="D580" s="106">
        <v>55</v>
      </c>
      <c r="E580" s="7" t="s">
        <v>1356</v>
      </c>
      <c r="H580" s="106">
        <f>IF(OR(AND('Раздел 17'!$R$27=0,'Раздел 17'!$V$27=0),AND('Раздел 17'!$R$27&gt;0,'Раздел 17'!$V$27&gt;0)),0,1)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56</v>
      </c>
      <c r="D581" s="106">
        <v>56</v>
      </c>
      <c r="E581" s="7" t="s">
        <v>1357</v>
      </c>
      <c r="H581" s="106">
        <f>IF(OR(AND('Раздел 17'!$R$28=0,'Раздел 17'!$V$28=0),AND('Раздел 17'!$R$28&gt;0,'Раздел 17'!$V$28&gt;0)),0,1)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57</v>
      </c>
      <c r="D582" s="106">
        <v>57</v>
      </c>
      <c r="E582" s="7" t="s">
        <v>1358</v>
      </c>
      <c r="H582" s="106">
        <f>IF(OR(AND('Раздел 17'!$R$29=0,'Раздел 17'!$V$29=0),AND('Раздел 17'!$R$29&gt;0,'Раздел 17'!$V$29&gt;0)),0,1)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58</v>
      </c>
      <c r="D583" s="106">
        <v>58</v>
      </c>
      <c r="E583" s="7" t="s">
        <v>1359</v>
      </c>
      <c r="H583" s="106">
        <f>IF(OR(AND('Раздел 17'!$R$30=0,'Раздел 17'!$V$30=0),AND('Раздел 17'!$R$30&gt;0,'Раздел 17'!$V$30&gt;0)),0,1)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59</v>
      </c>
      <c r="D584" s="106">
        <v>59</v>
      </c>
      <c r="E584" s="7" t="s">
        <v>1360</v>
      </c>
      <c r="H584" s="106">
        <f>IF(OR(AND('Раздел 17'!$S$21=0,'Раздел 17'!$W$21=0),AND('Раздел 17'!$S$21&gt;0,'Раздел 17'!$W$21&gt;0)),0,1)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60</v>
      </c>
      <c r="D585" s="106">
        <v>60</v>
      </c>
      <c r="E585" s="7" t="s">
        <v>1361</v>
      </c>
      <c r="H585" s="106">
        <f>IF(OR(AND('Раздел 17'!$S$22=0,'Раздел 17'!$W$22=0),AND('Раздел 17'!$S$22&gt;0,'Раздел 17'!$W$22&gt;0)),0,1)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61</v>
      </c>
      <c r="D586" s="106">
        <v>61</v>
      </c>
      <c r="E586" s="7" t="s">
        <v>1362</v>
      </c>
      <c r="H586" s="106">
        <f>IF(OR(AND('Раздел 17'!$S$23=0,'Раздел 17'!$W$23=0),AND('Раздел 17'!$S$23&gt;0,'Раздел 17'!$W$23&gt;0)),0,1)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62</v>
      </c>
      <c r="D587" s="106">
        <v>62</v>
      </c>
      <c r="E587" s="7" t="s">
        <v>1363</v>
      </c>
      <c r="H587" s="106">
        <f>IF(OR(AND('Раздел 17'!$S$24=0,'Раздел 17'!$W$24=0),AND('Раздел 17'!$S$24&gt;0,'Раздел 17'!$W$24&gt;0)),0,1)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63</v>
      </c>
      <c r="D588" s="106">
        <v>63</v>
      </c>
      <c r="E588" s="7" t="s">
        <v>1364</v>
      </c>
      <c r="H588" s="106">
        <f>IF(OR(AND('Раздел 17'!$S$25=0,'Раздел 17'!$W$25=0),AND('Раздел 17'!$S$25&gt;0,'Раздел 17'!$W$25&gt;0)),0,1)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64</v>
      </c>
      <c r="D589" s="106">
        <v>64</v>
      </c>
      <c r="E589" s="7" t="s">
        <v>1365</v>
      </c>
      <c r="H589" s="106">
        <f>IF(OR(AND('Раздел 17'!$S$26=0,'Раздел 17'!$W$26=0),AND('Раздел 17'!$S$26&gt;0,'Раздел 17'!$W$26&gt;0)),0,1)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65</v>
      </c>
      <c r="D590" s="106">
        <v>65</v>
      </c>
      <c r="E590" s="7" t="s">
        <v>1366</v>
      </c>
      <c r="H590" s="106">
        <f>IF(OR(AND('Раздел 17'!$S$27=0,'Раздел 17'!$W$27=0),AND('Раздел 17'!$S$27&gt;0,'Раздел 17'!$W$27&gt;0)),0,1)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66</v>
      </c>
      <c r="D591" s="106">
        <v>66</v>
      </c>
      <c r="E591" s="7" t="s">
        <v>1367</v>
      </c>
      <c r="H591" s="106">
        <f>IF(OR(AND('Раздел 17'!$S$28=0,'Раздел 17'!$W$28=0),AND('Раздел 17'!$S$28&gt;0,'Раздел 17'!$W$28&gt;0)),0,1)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67</v>
      </c>
      <c r="D592" s="106">
        <v>67</v>
      </c>
      <c r="E592" s="7" t="s">
        <v>1368</v>
      </c>
      <c r="H592" s="106">
        <f>IF(OR(AND('Раздел 17'!$S$29=0,'Раздел 17'!$W$29=0),AND('Раздел 17'!$S$29&gt;0,'Раздел 17'!$W$29&gt;0)),0,1)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68</v>
      </c>
      <c r="D593" s="106">
        <v>68</v>
      </c>
      <c r="E593" s="7" t="s">
        <v>1369</v>
      </c>
      <c r="H593" s="106">
        <f>IF(OR(AND('Раздел 17'!$S$30=0,'Раздел 17'!$W$30=0),AND('Раздел 17'!$S$30&gt;0,'Раздел 17'!$W$30&gt;0)),0,1)</f>
        <v>0</v>
      </c>
    </row>
    <row r="594" spans="1:8" ht="12.75">
      <c r="A594" s="108">
        <f t="shared" si="6"/>
        <v>609535</v>
      </c>
      <c r="B594" s="108">
        <v>18</v>
      </c>
      <c r="C594" s="108">
        <v>0</v>
      </c>
      <c r="D594" s="108">
        <v>0</v>
      </c>
      <c r="E594" s="108" t="str">
        <f>CONCATENATE("Количество ошибок в разделе 18: ",H594)</f>
        <v>Количество ошибок в разделе 18: 0</v>
      </c>
      <c r="F594" s="108"/>
      <c r="G594" s="108"/>
      <c r="H594" s="110">
        <f>SUM(H595:H615)</f>
        <v>0</v>
      </c>
    </row>
    <row r="595" spans="1:8" ht="12.75">
      <c r="A595" s="106">
        <f t="shared" si="6"/>
        <v>609535</v>
      </c>
      <c r="B595" s="106">
        <v>18</v>
      </c>
      <c r="C595" s="106">
        <v>1</v>
      </c>
      <c r="D595" s="106">
        <v>1</v>
      </c>
      <c r="E595" s="7" t="s">
        <v>561</v>
      </c>
      <c r="H595" s="109">
        <f>IF('Раздел 18'!$P$21=SUM('Раздел 18'!$P$22,'Раздел 18'!$P$27:$P$36),0,1)</f>
        <v>0</v>
      </c>
    </row>
    <row r="596" spans="1:8" ht="12.75">
      <c r="A596" s="106">
        <f t="shared" si="6"/>
        <v>609535</v>
      </c>
      <c r="B596" s="106">
        <v>18</v>
      </c>
      <c r="C596" s="106">
        <v>2</v>
      </c>
      <c r="D596" s="106">
        <v>2</v>
      </c>
      <c r="E596" s="7" t="s">
        <v>562</v>
      </c>
      <c r="H596" s="109">
        <f>IF('Раздел 18'!$Q$21=SUM('Раздел 18'!$Q$22,'Раздел 18'!$Q$27:$Q$36),0,1)</f>
        <v>0</v>
      </c>
    </row>
    <row r="597" spans="1:8" ht="12.75">
      <c r="A597" s="106">
        <f t="shared" si="6"/>
        <v>609535</v>
      </c>
      <c r="B597" s="106">
        <v>18</v>
      </c>
      <c r="C597" s="106">
        <v>3</v>
      </c>
      <c r="D597" s="106">
        <v>3</v>
      </c>
      <c r="E597" s="7" t="s">
        <v>563</v>
      </c>
      <c r="H597" s="109">
        <f>IF('Раздел 18'!$P$22=SUM('Раздел 18'!$P$23:$P$26),0,1)</f>
        <v>0</v>
      </c>
    </row>
    <row r="598" spans="1:8" ht="12.75">
      <c r="A598" s="106">
        <f t="shared" si="6"/>
        <v>609535</v>
      </c>
      <c r="B598" s="106">
        <v>18</v>
      </c>
      <c r="C598" s="106">
        <v>4</v>
      </c>
      <c r="D598" s="106">
        <v>4</v>
      </c>
      <c r="E598" s="7" t="s">
        <v>564</v>
      </c>
      <c r="H598" s="109">
        <f>IF('Раздел 18'!$Q$22=SUM('Раздел 18'!$Q$23:$Q$26),0,1)</f>
        <v>0</v>
      </c>
    </row>
    <row r="599" spans="1:8" ht="12.75">
      <c r="A599" s="106">
        <f t="shared" si="6"/>
        <v>609535</v>
      </c>
      <c r="B599" s="106">
        <v>18</v>
      </c>
      <c r="C599" s="106">
        <v>5</v>
      </c>
      <c r="D599" s="106">
        <v>5</v>
      </c>
      <c r="E599" s="7" t="s">
        <v>565</v>
      </c>
      <c r="H599" s="106">
        <f>IF(OR(AND('Раздел 18'!Q21=0,'Раздел 18'!P21=0),AND('Раздел 18'!Q21&gt;0,'Раздел 18'!P21&gt;0)),0,1)</f>
        <v>0</v>
      </c>
    </row>
    <row r="600" spans="1:8" ht="12.75">
      <c r="A600" s="106">
        <f t="shared" si="6"/>
        <v>609535</v>
      </c>
      <c r="B600" s="106">
        <v>18</v>
      </c>
      <c r="C600" s="106">
        <v>6</v>
      </c>
      <c r="D600" s="106">
        <v>6</v>
      </c>
      <c r="E600" s="7" t="s">
        <v>566</v>
      </c>
      <c r="H600" s="106">
        <f>IF(OR(AND('Раздел 18'!Q22=0,'Раздел 18'!P22=0),AND('Раздел 18'!Q22&gt;0,'Раздел 18'!P22&gt;0)),0,1)</f>
        <v>0</v>
      </c>
    </row>
    <row r="601" spans="1:8" ht="12.75">
      <c r="A601" s="106">
        <f t="shared" si="6"/>
        <v>609535</v>
      </c>
      <c r="B601" s="106">
        <v>18</v>
      </c>
      <c r="C601" s="106">
        <v>7</v>
      </c>
      <c r="D601" s="106">
        <v>7</v>
      </c>
      <c r="E601" s="7" t="s">
        <v>567</v>
      </c>
      <c r="H601" s="106">
        <f>IF(OR(AND('Раздел 18'!Q23=0,'Раздел 18'!P23=0),AND('Раздел 18'!Q23&gt;0,'Раздел 18'!P23&gt;0)),0,1)</f>
        <v>0</v>
      </c>
    </row>
    <row r="602" spans="1:8" ht="12.75">
      <c r="A602" s="106">
        <f t="shared" si="6"/>
        <v>609535</v>
      </c>
      <c r="B602" s="106">
        <v>18</v>
      </c>
      <c r="C602" s="106">
        <v>8</v>
      </c>
      <c r="D602" s="106">
        <v>8</v>
      </c>
      <c r="E602" s="7" t="s">
        <v>568</v>
      </c>
      <c r="H602" s="106">
        <f>IF(OR(AND('Раздел 18'!Q24=0,'Раздел 18'!P24=0),AND('Раздел 18'!Q24&gt;0,'Раздел 18'!P24&gt;0)),0,1)</f>
        <v>0</v>
      </c>
    </row>
    <row r="603" spans="1:8" ht="12.75">
      <c r="A603" s="106">
        <f t="shared" si="6"/>
        <v>609535</v>
      </c>
      <c r="B603" s="106">
        <v>18</v>
      </c>
      <c r="C603" s="106">
        <v>9</v>
      </c>
      <c r="D603" s="106">
        <v>9</v>
      </c>
      <c r="E603" s="7" t="s">
        <v>569</v>
      </c>
      <c r="H603" s="106">
        <f>IF(OR(AND('Раздел 18'!Q25=0,'Раздел 18'!P25=0),AND('Раздел 18'!Q25&gt;0,'Раздел 18'!P25&gt;0)),0,1)</f>
        <v>0</v>
      </c>
    </row>
    <row r="604" spans="1:8" ht="12.75">
      <c r="A604" s="106">
        <f t="shared" si="6"/>
        <v>609535</v>
      </c>
      <c r="B604" s="106">
        <v>18</v>
      </c>
      <c r="C604" s="106">
        <v>10</v>
      </c>
      <c r="D604" s="106">
        <v>10</v>
      </c>
      <c r="E604" s="7" t="s">
        <v>570</v>
      </c>
      <c r="H604" s="106">
        <f>IF(OR(AND('Раздел 18'!Q26=0,'Раздел 18'!P26=0),AND('Раздел 18'!Q26&gt;0,'Раздел 18'!P26&gt;0)),0,1)</f>
        <v>0</v>
      </c>
    </row>
    <row r="605" spans="1:8" ht="12.75">
      <c r="A605" s="106">
        <f t="shared" si="6"/>
        <v>609535</v>
      </c>
      <c r="B605" s="106">
        <v>18</v>
      </c>
      <c r="C605" s="106">
        <v>11</v>
      </c>
      <c r="D605" s="106">
        <v>11</v>
      </c>
      <c r="E605" s="7" t="s">
        <v>571</v>
      </c>
      <c r="H605" s="106">
        <f>IF(OR(AND('Раздел 18'!Q27=0,'Раздел 18'!P27=0),AND('Раздел 18'!Q27&gt;0,'Раздел 18'!P27&gt;0)),0,1)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12</v>
      </c>
      <c r="D606" s="106">
        <v>12</v>
      </c>
      <c r="E606" s="7" t="s">
        <v>572</v>
      </c>
      <c r="H606" s="106">
        <f>IF(OR(AND('Раздел 18'!Q28=0,'Раздел 18'!P28=0),AND('Раздел 18'!Q28&gt;0,'Раздел 18'!P28&gt;0)),0,1)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13</v>
      </c>
      <c r="D607" s="106">
        <v>13</v>
      </c>
      <c r="E607" s="7" t="s">
        <v>573</v>
      </c>
      <c r="H607" s="106">
        <f>IF(OR(AND('Раздел 18'!Q29=0,'Раздел 18'!P29=0),AND('Раздел 18'!Q29&gt;0,'Раздел 18'!P29&gt;0)),0,1)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14</v>
      </c>
      <c r="D608" s="106">
        <v>14</v>
      </c>
      <c r="E608" s="7" t="s">
        <v>574</v>
      </c>
      <c r="H608" s="106">
        <f>IF(OR(AND('Раздел 18'!Q30=0,'Раздел 18'!P30=0),AND('Раздел 18'!Q30&gt;0,'Раздел 18'!P30&gt;0)),0,1)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15</v>
      </c>
      <c r="D609" s="106">
        <v>15</v>
      </c>
      <c r="E609" s="7" t="s">
        <v>575</v>
      </c>
      <c r="H609" s="106">
        <f>IF(OR(AND('Раздел 18'!Q31=0,'Раздел 18'!P31=0),AND('Раздел 18'!Q31&gt;0,'Раздел 18'!P31&gt;0)),0,1)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16</v>
      </c>
      <c r="D610" s="106">
        <v>16</v>
      </c>
      <c r="E610" s="7" t="s">
        <v>576</v>
      </c>
      <c r="H610" s="106">
        <f>IF(OR(AND('Раздел 18'!Q32=0,'Раздел 18'!P32=0),AND('Раздел 18'!Q32&gt;0,'Раздел 18'!P32&gt;0)),0,1)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17</v>
      </c>
      <c r="D611" s="106">
        <v>17</v>
      </c>
      <c r="E611" s="7" t="s">
        <v>577</v>
      </c>
      <c r="H611" s="106">
        <f>IF(OR(AND('Раздел 18'!Q33=0,'Раздел 18'!P33=0),AND('Раздел 18'!Q33&gt;0,'Раздел 18'!P33&gt;0)),0,1)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18</v>
      </c>
      <c r="D612" s="106">
        <v>18</v>
      </c>
      <c r="E612" s="7" t="s">
        <v>578</v>
      </c>
      <c r="H612" s="106">
        <f>IF(OR(AND('Раздел 18'!Q34=0,'Раздел 18'!P34=0),AND('Раздел 18'!Q34&gt;0,'Раздел 18'!P34&gt;0)),0,1)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19</v>
      </c>
      <c r="D613" s="106">
        <v>19</v>
      </c>
      <c r="E613" s="7" t="s">
        <v>579</v>
      </c>
      <c r="H613" s="106">
        <f>IF(OR(AND('Раздел 18'!Q35=0,'Раздел 18'!P35=0),AND('Раздел 18'!Q35&gt;0,'Раздел 18'!P35&gt;0)),0,1)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20</v>
      </c>
      <c r="D614" s="106">
        <v>20</v>
      </c>
      <c r="E614" s="7" t="s">
        <v>580</v>
      </c>
      <c r="H614" s="106">
        <f>IF(OR(AND('Раздел 18'!Q36=0,'Раздел 18'!P36=0),AND('Раздел 18'!Q36&gt;0,'Раздел 18'!P36&gt;0)),0,1)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21</v>
      </c>
      <c r="D615" s="106">
        <v>21</v>
      </c>
      <c r="E615" s="7" t="s">
        <v>581</v>
      </c>
      <c r="H615" s="106">
        <f>IF(OR(AND('Раздел 18'!Q37=0,'Раздел 18'!P37=0),AND('Раздел 18'!Q37&gt;0,'Раздел 18'!P37&gt;0)),0,1)</f>
        <v>0</v>
      </c>
    </row>
    <row r="616" spans="1:8" ht="12.75">
      <c r="A616" s="108">
        <f t="shared" si="6"/>
        <v>609535</v>
      </c>
      <c r="B616" s="108">
        <v>19</v>
      </c>
      <c r="C616" s="108">
        <v>0</v>
      </c>
      <c r="D616" s="108">
        <v>0</v>
      </c>
      <c r="E616" s="108" t="str">
        <f>CONCATENATE("Количество ошибок в разделе 19: ",H616)</f>
        <v>Количество ошибок в разделе 19: 0</v>
      </c>
      <c r="F616" s="108"/>
      <c r="G616" s="108"/>
      <c r="H616" s="110">
        <f>SUM(H617:H620)</f>
        <v>0</v>
      </c>
    </row>
    <row r="617" spans="1:8" ht="12.75">
      <c r="A617" s="106">
        <f t="shared" si="6"/>
        <v>609535</v>
      </c>
      <c r="B617" s="106">
        <v>19</v>
      </c>
      <c r="C617" s="106">
        <v>1</v>
      </c>
      <c r="D617" s="106">
        <v>1</v>
      </c>
      <c r="E617" s="7" t="s">
        <v>272</v>
      </c>
      <c r="H617" s="109">
        <f>IF('Раздел 19'!P21=SUM('Раздел 19'!P22:P29),0,1)</f>
        <v>0</v>
      </c>
    </row>
    <row r="618" spans="1:8" ht="12.75">
      <c r="A618" s="106">
        <f t="shared" si="6"/>
        <v>609535</v>
      </c>
      <c r="B618" s="106">
        <v>19</v>
      </c>
      <c r="C618" s="106">
        <v>1</v>
      </c>
      <c r="D618" s="106">
        <v>2</v>
      </c>
      <c r="E618" s="7" t="s">
        <v>273</v>
      </c>
      <c r="H618" s="109">
        <f>IF('Раздел 19'!Q21=SUM('Раздел 19'!Q22:Q29),0,1)</f>
        <v>0</v>
      </c>
    </row>
    <row r="619" spans="1:8" ht="12.75">
      <c r="A619" s="106">
        <f t="shared" si="6"/>
        <v>609535</v>
      </c>
      <c r="B619" s="106">
        <v>19</v>
      </c>
      <c r="C619" s="106">
        <v>1</v>
      </c>
      <c r="D619" s="106">
        <v>3</v>
      </c>
      <c r="E619" s="7" t="s">
        <v>274</v>
      </c>
      <c r="H619" s="109">
        <f>IF('Раздел 19'!R21=SUM('Раздел 19'!R22:R29),0,1)</f>
        <v>0</v>
      </c>
    </row>
    <row r="620" spans="1:8" ht="12.75">
      <c r="A620" s="106">
        <f t="shared" si="6"/>
        <v>609535</v>
      </c>
      <c r="B620" s="106">
        <v>19</v>
      </c>
      <c r="C620" s="106">
        <v>1</v>
      </c>
      <c r="D620" s="106">
        <v>4</v>
      </c>
      <c r="E620" s="7" t="s">
        <v>275</v>
      </c>
      <c r="H620" s="109">
        <f>IF('Раздел 19'!S21=SUM('Раздел 19'!S22:S29),0,1)</f>
        <v>0</v>
      </c>
    </row>
    <row r="621" spans="1:8" ht="12.75">
      <c r="A621" s="108">
        <f t="shared" si="6"/>
        <v>609535</v>
      </c>
      <c r="B621" s="108">
        <v>20</v>
      </c>
      <c r="C621" s="108">
        <v>0</v>
      </c>
      <c r="D621" s="108">
        <v>0</v>
      </c>
      <c r="E621" s="108" t="str">
        <f>CONCATENATE("Количество ошибок в разделе 20: ",H621)</f>
        <v>Количество ошибок в разделе 20: 0</v>
      </c>
      <c r="F621" s="108"/>
      <c r="G621" s="108"/>
      <c r="H621" s="110">
        <f>SUM(H622:H677)</f>
        <v>0</v>
      </c>
    </row>
    <row r="622" spans="1:8" ht="12.75">
      <c r="A622" s="106">
        <f t="shared" si="6"/>
        <v>609535</v>
      </c>
      <c r="B622" s="106">
        <v>20</v>
      </c>
      <c r="C622" s="106">
        <v>1</v>
      </c>
      <c r="D622" s="106">
        <v>1</v>
      </c>
      <c r="E622" s="7" t="s">
        <v>582</v>
      </c>
      <c r="H622" s="109">
        <f>IF('Раздел 20'!P35=SUM('Раздел 20'!P21:P34),0,1)</f>
        <v>0</v>
      </c>
    </row>
    <row r="623" spans="1:8" ht="12.75">
      <c r="A623" s="106">
        <f t="shared" si="6"/>
        <v>609535</v>
      </c>
      <c r="B623" s="106">
        <v>20</v>
      </c>
      <c r="C623" s="106">
        <v>2</v>
      </c>
      <c r="D623" s="106">
        <v>2</v>
      </c>
      <c r="E623" s="7" t="s">
        <v>583</v>
      </c>
      <c r="H623" s="109">
        <f>IF('Раздел 20'!Q35=SUM('Раздел 20'!Q21:Q34),0,1)</f>
        <v>0</v>
      </c>
    </row>
    <row r="624" spans="1:8" ht="12.75">
      <c r="A624" s="106">
        <f t="shared" si="6"/>
        <v>609535</v>
      </c>
      <c r="B624" s="106">
        <v>20</v>
      </c>
      <c r="C624" s="106">
        <v>3</v>
      </c>
      <c r="D624" s="106">
        <v>3</v>
      </c>
      <c r="E624" s="7" t="s">
        <v>584</v>
      </c>
      <c r="H624" s="109">
        <f>IF('Раздел 20'!R35=SUM('Раздел 20'!R21:R34),0,1)</f>
        <v>0</v>
      </c>
    </row>
    <row r="625" spans="1:8" ht="12.75">
      <c r="A625" s="106">
        <f t="shared" si="6"/>
        <v>609535</v>
      </c>
      <c r="B625" s="106">
        <v>20</v>
      </c>
      <c r="C625" s="106">
        <v>4</v>
      </c>
      <c r="D625" s="106">
        <v>4</v>
      </c>
      <c r="E625" s="7" t="s">
        <v>585</v>
      </c>
      <c r="H625" s="109">
        <f>IF('Раздел 20'!S35=SUM('Раздел 20'!S21:S34),0,1)</f>
        <v>0</v>
      </c>
    </row>
    <row r="626" spans="1:8" ht="12.75">
      <c r="A626" s="106">
        <f t="shared" si="6"/>
        <v>609535</v>
      </c>
      <c r="B626" s="106">
        <v>20</v>
      </c>
      <c r="C626" s="106">
        <v>5</v>
      </c>
      <c r="D626" s="106">
        <v>5</v>
      </c>
      <c r="E626" s="7" t="s">
        <v>586</v>
      </c>
      <c r="H626" s="109">
        <f>IF('Раздел 20'!T35=SUM('Раздел 20'!T21:T34),0,1)</f>
        <v>0</v>
      </c>
    </row>
    <row r="627" spans="1:8" ht="12.75">
      <c r="A627" s="106">
        <f t="shared" si="6"/>
        <v>609535</v>
      </c>
      <c r="B627" s="106">
        <v>20</v>
      </c>
      <c r="C627" s="106">
        <v>6</v>
      </c>
      <c r="D627" s="106">
        <v>6</v>
      </c>
      <c r="E627" s="7" t="s">
        <v>587</v>
      </c>
      <c r="H627" s="109">
        <f>IF('Раздел 20'!U35=SUM('Раздел 20'!U21:U34),0,1)</f>
        <v>0</v>
      </c>
    </row>
    <row r="628" spans="1:8" ht="12.75">
      <c r="A628" s="106">
        <f t="shared" si="6"/>
        <v>609535</v>
      </c>
      <c r="B628" s="106">
        <v>20</v>
      </c>
      <c r="C628" s="106">
        <v>7</v>
      </c>
      <c r="D628" s="106">
        <v>7</v>
      </c>
      <c r="E628" s="7" t="s">
        <v>588</v>
      </c>
      <c r="H628" s="109">
        <f>IF('Раздел 20'!V35=SUM('Раздел 20'!V21:V34),0,1)</f>
        <v>0</v>
      </c>
    </row>
    <row r="629" spans="1:8" ht="12.75">
      <c r="A629" s="106">
        <f t="shared" si="6"/>
        <v>609535</v>
      </c>
      <c r="B629" s="106">
        <v>20</v>
      </c>
      <c r="C629" s="106">
        <v>8</v>
      </c>
      <c r="D629" s="106">
        <v>8</v>
      </c>
      <c r="E629" s="7" t="s">
        <v>589</v>
      </c>
      <c r="H629" s="109">
        <f>IF('Раздел 20'!W35=SUM('Раздел 20'!W21:W34),0,1)</f>
        <v>0</v>
      </c>
    </row>
    <row r="630" spans="1:11" ht="12.75">
      <c r="A630" s="106">
        <f t="shared" si="6"/>
        <v>609535</v>
      </c>
      <c r="B630" s="106">
        <v>20</v>
      </c>
      <c r="C630" s="106">
        <v>9</v>
      </c>
      <c r="D630" s="106">
        <v>9</v>
      </c>
      <c r="E630" s="7" t="s">
        <v>666</v>
      </c>
      <c r="H630" s="109">
        <f>IF('Раздел 20'!X35=SUM('Раздел 20'!X21:X34),0,1)</f>
        <v>0</v>
      </c>
      <c r="K630" s="109"/>
    </row>
    <row r="631" spans="1:8" ht="12.75">
      <c r="A631" s="106">
        <f t="shared" si="6"/>
        <v>609535</v>
      </c>
      <c r="B631" s="106">
        <v>20</v>
      </c>
      <c r="C631" s="106">
        <v>10</v>
      </c>
      <c r="D631" s="106">
        <v>10</v>
      </c>
      <c r="E631" s="7" t="s">
        <v>667</v>
      </c>
      <c r="H631" s="109">
        <f>IF('Раздел 20'!Y35=SUM('Раздел 20'!Y21:Y34),0,1)</f>
        <v>0</v>
      </c>
    </row>
    <row r="632" spans="1:8" ht="12.75">
      <c r="A632" s="106">
        <f t="shared" si="6"/>
        <v>609535</v>
      </c>
      <c r="B632" s="106">
        <v>20</v>
      </c>
      <c r="C632" s="106">
        <v>11</v>
      </c>
      <c r="D632" s="106">
        <v>11</v>
      </c>
      <c r="E632" s="7" t="s">
        <v>668</v>
      </c>
      <c r="H632" s="109">
        <f>IF('Раздел 20'!Z35=SUM('Раздел 20'!Z21:Z34),0,1)</f>
        <v>0</v>
      </c>
    </row>
    <row r="633" spans="1:8" ht="12.75">
      <c r="A633" s="106">
        <f t="shared" si="6"/>
        <v>609535</v>
      </c>
      <c r="B633" s="106">
        <v>20</v>
      </c>
      <c r="C633" s="106">
        <v>12</v>
      </c>
      <c r="D633" s="106">
        <v>12</v>
      </c>
      <c r="E633" s="7" t="s">
        <v>669</v>
      </c>
      <c r="H633" s="109">
        <f>IF('Раздел 20'!Q21=SUM('Раздел 20'!R21:Y21),0,1)</f>
        <v>0</v>
      </c>
    </row>
    <row r="634" spans="1:8" ht="12.75">
      <c r="A634" s="106">
        <f t="shared" si="6"/>
        <v>609535</v>
      </c>
      <c r="B634" s="106">
        <v>20</v>
      </c>
      <c r="C634" s="106">
        <v>13</v>
      </c>
      <c r="D634" s="106">
        <v>13</v>
      </c>
      <c r="E634" s="7" t="s">
        <v>670</v>
      </c>
      <c r="H634" s="109">
        <f>IF('Раздел 20'!Q22=SUM('Раздел 20'!R22:Y22),0,1)</f>
        <v>0</v>
      </c>
    </row>
    <row r="635" spans="1:8" ht="12.75">
      <c r="A635" s="106">
        <f t="shared" si="6"/>
        <v>609535</v>
      </c>
      <c r="B635" s="106">
        <v>20</v>
      </c>
      <c r="C635" s="106">
        <v>14</v>
      </c>
      <c r="D635" s="106">
        <v>14</v>
      </c>
      <c r="E635" s="7" t="s">
        <v>671</v>
      </c>
      <c r="H635" s="109">
        <f>IF('Раздел 20'!Q23=SUM('Раздел 20'!R23:Y23),0,1)</f>
        <v>0</v>
      </c>
    </row>
    <row r="636" spans="1:8" ht="12.75">
      <c r="A636" s="106">
        <f t="shared" si="6"/>
        <v>609535</v>
      </c>
      <c r="B636" s="106">
        <v>20</v>
      </c>
      <c r="C636" s="106">
        <v>15</v>
      </c>
      <c r="D636" s="106">
        <v>15</v>
      </c>
      <c r="E636" s="7" t="s">
        <v>672</v>
      </c>
      <c r="H636" s="109">
        <f>IF('Раздел 20'!Q24=SUM('Раздел 20'!R24:Y24),0,1)</f>
        <v>0</v>
      </c>
    </row>
    <row r="637" spans="1:8" ht="12.75">
      <c r="A637" s="106">
        <f t="shared" si="6"/>
        <v>609535</v>
      </c>
      <c r="B637" s="106">
        <v>20</v>
      </c>
      <c r="C637" s="106">
        <v>16</v>
      </c>
      <c r="D637" s="106">
        <v>16</v>
      </c>
      <c r="E637" s="7" t="s">
        <v>673</v>
      </c>
      <c r="H637" s="109">
        <f>IF('Раздел 20'!Q25=SUM('Раздел 20'!R25:Y25),0,1)</f>
        <v>0</v>
      </c>
    </row>
    <row r="638" spans="1:8" ht="12.75">
      <c r="A638" s="106">
        <f t="shared" si="6"/>
        <v>609535</v>
      </c>
      <c r="B638" s="106">
        <v>20</v>
      </c>
      <c r="C638" s="106">
        <v>17</v>
      </c>
      <c r="D638" s="106">
        <v>17</v>
      </c>
      <c r="E638" s="7" t="s">
        <v>674</v>
      </c>
      <c r="H638" s="109">
        <f>IF('Раздел 20'!Q26=SUM('Раздел 20'!R26:Y26),0,1)</f>
        <v>0</v>
      </c>
    </row>
    <row r="639" spans="1:8" ht="12.75">
      <c r="A639" s="106">
        <f t="shared" si="6"/>
        <v>609535</v>
      </c>
      <c r="B639" s="106">
        <v>20</v>
      </c>
      <c r="C639" s="106">
        <v>18</v>
      </c>
      <c r="D639" s="106">
        <v>18</v>
      </c>
      <c r="E639" s="7" t="s">
        <v>675</v>
      </c>
      <c r="H639" s="109">
        <f>IF('Раздел 20'!Q27=SUM('Раздел 20'!R27:Y27),0,1)</f>
        <v>0</v>
      </c>
    </row>
    <row r="640" spans="1:8" ht="12.75">
      <c r="A640" s="106">
        <f t="shared" si="6"/>
        <v>609535</v>
      </c>
      <c r="B640" s="106">
        <v>20</v>
      </c>
      <c r="C640" s="106">
        <v>19</v>
      </c>
      <c r="D640" s="106">
        <v>19</v>
      </c>
      <c r="E640" s="7" t="s">
        <v>676</v>
      </c>
      <c r="H640" s="109">
        <f>IF('Раздел 20'!Q28=SUM('Раздел 20'!R28:Y28),0,1)</f>
        <v>0</v>
      </c>
    </row>
    <row r="641" spans="1:8" ht="12.75">
      <c r="A641" s="106">
        <f t="shared" si="6"/>
        <v>609535</v>
      </c>
      <c r="B641" s="106">
        <v>20</v>
      </c>
      <c r="C641" s="106">
        <v>20</v>
      </c>
      <c r="D641" s="106">
        <v>20</v>
      </c>
      <c r="E641" s="7" t="s">
        <v>677</v>
      </c>
      <c r="H641" s="109">
        <f>IF('Раздел 20'!Q29=SUM('Раздел 20'!R29:Y29),0,1)</f>
        <v>0</v>
      </c>
    </row>
    <row r="642" spans="1:8" ht="12.75">
      <c r="A642" s="106">
        <f t="shared" si="6"/>
        <v>609535</v>
      </c>
      <c r="B642" s="106">
        <v>20</v>
      </c>
      <c r="C642" s="106">
        <v>21</v>
      </c>
      <c r="D642" s="106">
        <v>21</v>
      </c>
      <c r="E642" s="7" t="s">
        <v>678</v>
      </c>
      <c r="H642" s="109">
        <f>IF('Раздел 20'!Q30=SUM('Раздел 20'!R30:Y30),0,1)</f>
        <v>0</v>
      </c>
    </row>
    <row r="643" spans="1:8" ht="12.75">
      <c r="A643" s="106">
        <f t="shared" si="6"/>
        <v>609535</v>
      </c>
      <c r="B643" s="106">
        <v>20</v>
      </c>
      <c r="C643" s="106">
        <v>22</v>
      </c>
      <c r="D643" s="106">
        <v>22</v>
      </c>
      <c r="E643" s="7" t="s">
        <v>679</v>
      </c>
      <c r="H643" s="109">
        <f>IF('Раздел 20'!Q31=SUM('Раздел 20'!R31:Y31),0,1)</f>
        <v>0</v>
      </c>
    </row>
    <row r="644" spans="1:8" ht="12.75">
      <c r="A644" s="106">
        <f t="shared" si="6"/>
        <v>609535</v>
      </c>
      <c r="B644" s="106">
        <v>20</v>
      </c>
      <c r="C644" s="106">
        <v>23</v>
      </c>
      <c r="D644" s="106">
        <v>23</v>
      </c>
      <c r="E644" s="7" t="s">
        <v>680</v>
      </c>
      <c r="H644" s="109">
        <f>IF('Раздел 20'!Q32=SUM('Раздел 20'!R32:Y32),0,1)</f>
        <v>0</v>
      </c>
    </row>
    <row r="645" spans="1:8" ht="12.75">
      <c r="A645" s="106">
        <f t="shared" si="6"/>
        <v>609535</v>
      </c>
      <c r="B645" s="106">
        <v>20</v>
      </c>
      <c r="C645" s="106">
        <v>24</v>
      </c>
      <c r="D645" s="106">
        <v>24</v>
      </c>
      <c r="E645" s="7" t="s">
        <v>681</v>
      </c>
      <c r="H645" s="109">
        <f>IF('Раздел 20'!Q33=SUM('Раздел 20'!R33:Y33),0,1)</f>
        <v>0</v>
      </c>
    </row>
    <row r="646" spans="1:8" ht="12.75">
      <c r="A646" s="106">
        <f t="shared" si="6"/>
        <v>609535</v>
      </c>
      <c r="B646" s="106">
        <v>20</v>
      </c>
      <c r="C646" s="106">
        <v>25</v>
      </c>
      <c r="D646" s="106">
        <v>25</v>
      </c>
      <c r="E646" s="7" t="s">
        <v>682</v>
      </c>
      <c r="H646" s="109">
        <f>IF('Раздел 20'!Q34=SUM('Раздел 20'!R34:Y34),0,1)</f>
        <v>0</v>
      </c>
    </row>
    <row r="647" spans="1:8" ht="12.75">
      <c r="A647" s="106">
        <f t="shared" si="6"/>
        <v>609535</v>
      </c>
      <c r="B647" s="106">
        <v>20</v>
      </c>
      <c r="C647" s="106">
        <v>26</v>
      </c>
      <c r="D647" s="106">
        <v>26</v>
      </c>
      <c r="E647" s="7" t="s">
        <v>683</v>
      </c>
      <c r="H647" s="109">
        <f>IF('Раздел 20'!Q35=SUM('Раздел 20'!R35:Y35),0,1)</f>
        <v>0</v>
      </c>
    </row>
    <row r="648" spans="1:8" ht="12.75">
      <c r="A648" s="106">
        <f t="shared" si="6"/>
        <v>609535</v>
      </c>
      <c r="B648" s="106">
        <v>20</v>
      </c>
      <c r="C648" s="106">
        <v>27</v>
      </c>
      <c r="D648" s="106">
        <v>27</v>
      </c>
      <c r="E648" s="7" t="s">
        <v>684</v>
      </c>
      <c r="H648" s="109">
        <f>IF('Раздел 20'!Q21&lt;='Раздел 20'!P21,0,1)</f>
        <v>0</v>
      </c>
    </row>
    <row r="649" spans="1:8" ht="12.75">
      <c r="A649" s="106">
        <f t="shared" si="6"/>
        <v>609535</v>
      </c>
      <c r="B649" s="106">
        <v>20</v>
      </c>
      <c r="C649" s="106">
        <v>28</v>
      </c>
      <c r="D649" s="106">
        <v>28</v>
      </c>
      <c r="E649" s="7" t="s">
        <v>685</v>
      </c>
      <c r="H649" s="109">
        <f>IF('Раздел 20'!Q22&lt;='Раздел 20'!P22,0,1)</f>
        <v>0</v>
      </c>
    </row>
    <row r="650" spans="1:8" ht="12.75">
      <c r="A650" s="106">
        <f t="shared" si="6"/>
        <v>609535</v>
      </c>
      <c r="B650" s="106">
        <v>20</v>
      </c>
      <c r="C650" s="106">
        <v>29</v>
      </c>
      <c r="D650" s="106">
        <v>29</v>
      </c>
      <c r="E650" s="7" t="s">
        <v>686</v>
      </c>
      <c r="H650" s="109">
        <f>IF('Раздел 20'!Q23&lt;='Раздел 20'!P23,0,1)</f>
        <v>0</v>
      </c>
    </row>
    <row r="651" spans="1:8" ht="12.75">
      <c r="A651" s="106">
        <f t="shared" si="6"/>
        <v>609535</v>
      </c>
      <c r="B651" s="106">
        <v>20</v>
      </c>
      <c r="C651" s="106">
        <v>30</v>
      </c>
      <c r="D651" s="106">
        <v>30</v>
      </c>
      <c r="E651" s="7" t="s">
        <v>687</v>
      </c>
      <c r="H651" s="109">
        <f>IF('Раздел 20'!Q24&lt;='Раздел 20'!P24,0,1)</f>
        <v>0</v>
      </c>
    </row>
    <row r="652" spans="1:8" ht="12.75">
      <c r="A652" s="106">
        <f t="shared" si="6"/>
        <v>609535</v>
      </c>
      <c r="B652" s="106">
        <v>20</v>
      </c>
      <c r="C652" s="106">
        <v>31</v>
      </c>
      <c r="D652" s="106">
        <v>31</v>
      </c>
      <c r="E652" s="7" t="s">
        <v>688</v>
      </c>
      <c r="H652" s="109">
        <f>IF('Раздел 20'!Q25&lt;='Раздел 20'!P25,0,1)</f>
        <v>0</v>
      </c>
    </row>
    <row r="653" spans="1:8" ht="12.75">
      <c r="A653" s="106">
        <f t="shared" si="6"/>
        <v>609535</v>
      </c>
      <c r="B653" s="106">
        <v>20</v>
      </c>
      <c r="C653" s="106">
        <v>32</v>
      </c>
      <c r="D653" s="106">
        <v>32</v>
      </c>
      <c r="E653" s="7" t="s">
        <v>689</v>
      </c>
      <c r="H653" s="109">
        <f>IF('Раздел 20'!Q26&lt;='Раздел 20'!P26,0,1)</f>
        <v>0</v>
      </c>
    </row>
    <row r="654" spans="1:8" ht="12.75">
      <c r="A654" s="106">
        <f t="shared" si="6"/>
        <v>609535</v>
      </c>
      <c r="B654" s="106">
        <v>20</v>
      </c>
      <c r="C654" s="106">
        <v>33</v>
      </c>
      <c r="D654" s="106">
        <v>33</v>
      </c>
      <c r="E654" s="7" t="s">
        <v>690</v>
      </c>
      <c r="H654" s="109">
        <f>IF('Раздел 20'!Q27&lt;='Раздел 20'!P27,0,1)</f>
        <v>0</v>
      </c>
    </row>
    <row r="655" spans="1:8" ht="12.75">
      <c r="A655" s="106">
        <f t="shared" si="6"/>
        <v>609535</v>
      </c>
      <c r="B655" s="106">
        <v>20</v>
      </c>
      <c r="C655" s="106">
        <v>34</v>
      </c>
      <c r="D655" s="106">
        <v>34</v>
      </c>
      <c r="E655" s="7" t="s">
        <v>691</v>
      </c>
      <c r="H655" s="109">
        <f>IF('Раздел 20'!Q28&lt;='Раздел 20'!P28,0,1)</f>
        <v>0</v>
      </c>
    </row>
    <row r="656" spans="1:8" ht="12.75">
      <c r="A656" s="106">
        <f t="shared" si="6"/>
        <v>609535</v>
      </c>
      <c r="B656" s="106">
        <v>20</v>
      </c>
      <c r="C656" s="106">
        <v>35</v>
      </c>
      <c r="D656" s="106">
        <v>35</v>
      </c>
      <c r="E656" s="7" t="s">
        <v>692</v>
      </c>
      <c r="H656" s="109">
        <f>IF('Раздел 20'!Q29&lt;='Раздел 20'!P29,0,1)</f>
        <v>0</v>
      </c>
    </row>
    <row r="657" spans="1:8" ht="12.75">
      <c r="A657" s="106">
        <f t="shared" si="6"/>
        <v>609535</v>
      </c>
      <c r="B657" s="106">
        <v>20</v>
      </c>
      <c r="C657" s="106">
        <v>36</v>
      </c>
      <c r="D657" s="106">
        <v>36</v>
      </c>
      <c r="E657" s="7" t="s">
        <v>693</v>
      </c>
      <c r="H657" s="109">
        <f>IF('Раздел 20'!Q30&lt;='Раздел 20'!P30,0,1)</f>
        <v>0</v>
      </c>
    </row>
    <row r="658" spans="1:8" ht="12.75">
      <c r="A658" s="106">
        <f t="shared" si="6"/>
        <v>609535</v>
      </c>
      <c r="B658" s="106">
        <v>20</v>
      </c>
      <c r="C658" s="106">
        <v>37</v>
      </c>
      <c r="D658" s="106">
        <v>37</v>
      </c>
      <c r="E658" s="7" t="s">
        <v>694</v>
      </c>
      <c r="H658" s="109">
        <f>IF('Раздел 20'!Q31&lt;='Раздел 20'!P31,0,1)</f>
        <v>0</v>
      </c>
    </row>
    <row r="659" spans="1:8" ht="12.75">
      <c r="A659" s="106">
        <f t="shared" si="6"/>
        <v>609535</v>
      </c>
      <c r="B659" s="106">
        <v>20</v>
      </c>
      <c r="C659" s="106">
        <v>38</v>
      </c>
      <c r="D659" s="106">
        <v>38</v>
      </c>
      <c r="E659" s="7" t="s">
        <v>695</v>
      </c>
      <c r="H659" s="109">
        <f>IF('Раздел 20'!Q32&lt;='Раздел 20'!P32,0,1)</f>
        <v>0</v>
      </c>
    </row>
    <row r="660" spans="1:8" ht="12.75">
      <c r="A660" s="106">
        <f t="shared" si="6"/>
        <v>609535</v>
      </c>
      <c r="B660" s="106">
        <v>20</v>
      </c>
      <c r="C660" s="106">
        <v>39</v>
      </c>
      <c r="D660" s="106">
        <v>39</v>
      </c>
      <c r="E660" s="7" t="s">
        <v>696</v>
      </c>
      <c r="H660" s="109">
        <f>IF('Раздел 20'!Q33&lt;='Раздел 20'!P33,0,1)</f>
        <v>0</v>
      </c>
    </row>
    <row r="661" spans="1:8" ht="12.75">
      <c r="A661" s="106">
        <f t="shared" si="6"/>
        <v>609535</v>
      </c>
      <c r="B661" s="106">
        <v>20</v>
      </c>
      <c r="C661" s="106">
        <v>40</v>
      </c>
      <c r="D661" s="106">
        <v>40</v>
      </c>
      <c r="E661" s="7" t="s">
        <v>697</v>
      </c>
      <c r="H661" s="109">
        <f>IF('Раздел 20'!Q34&lt;='Раздел 20'!P34,0,1)</f>
        <v>0</v>
      </c>
    </row>
    <row r="662" spans="1:8" ht="12.75">
      <c r="A662" s="106">
        <f t="shared" si="6"/>
        <v>609535</v>
      </c>
      <c r="B662" s="106">
        <v>20</v>
      </c>
      <c r="C662" s="106">
        <v>41</v>
      </c>
      <c r="D662" s="106">
        <v>41</v>
      </c>
      <c r="E662" s="7" t="s">
        <v>698</v>
      </c>
      <c r="H662" s="109">
        <f>IF('Раздел 20'!Q35&lt;='Раздел 20'!P35,0,1)</f>
        <v>0</v>
      </c>
    </row>
    <row r="663" spans="1:8" ht="12.75">
      <c r="A663" s="106">
        <f t="shared" si="6"/>
        <v>609535</v>
      </c>
      <c r="B663" s="106">
        <v>20</v>
      </c>
      <c r="C663" s="106">
        <v>42</v>
      </c>
      <c r="D663" s="106">
        <v>42</v>
      </c>
      <c r="E663" s="7" t="s">
        <v>726</v>
      </c>
      <c r="H663" s="109">
        <f>IF('Раздел 20'!Z21&lt;='Раздел 20'!P21,0,1)</f>
        <v>0</v>
      </c>
    </row>
    <row r="664" spans="1:8" ht="12.75">
      <c r="A664" s="106">
        <f t="shared" si="6"/>
        <v>609535</v>
      </c>
      <c r="B664" s="106">
        <v>20</v>
      </c>
      <c r="C664" s="106">
        <v>43</v>
      </c>
      <c r="D664" s="106">
        <v>43</v>
      </c>
      <c r="E664" s="7" t="s">
        <v>727</v>
      </c>
      <c r="H664" s="109">
        <f>IF('Раздел 20'!Z22&lt;='Раздел 20'!P22,0,1)</f>
        <v>0</v>
      </c>
    </row>
    <row r="665" spans="1:8" ht="12.75">
      <c r="A665" s="106">
        <f t="shared" si="6"/>
        <v>609535</v>
      </c>
      <c r="B665" s="106">
        <v>20</v>
      </c>
      <c r="C665" s="106">
        <v>44</v>
      </c>
      <c r="D665" s="106">
        <v>44</v>
      </c>
      <c r="E665" s="7" t="s">
        <v>728</v>
      </c>
      <c r="H665" s="109">
        <f>IF('Раздел 20'!Z23&lt;='Раздел 20'!P23,0,1)</f>
        <v>0</v>
      </c>
    </row>
    <row r="666" spans="1:8" ht="12.75">
      <c r="A666" s="106">
        <f t="shared" si="6"/>
        <v>609535</v>
      </c>
      <c r="B666" s="106">
        <v>20</v>
      </c>
      <c r="C666" s="106">
        <v>45</v>
      </c>
      <c r="D666" s="106">
        <v>45</v>
      </c>
      <c r="E666" s="7" t="s">
        <v>729</v>
      </c>
      <c r="H666" s="109">
        <f>IF('Раздел 20'!Z24&lt;='Раздел 20'!P24,0,1)</f>
        <v>0</v>
      </c>
    </row>
    <row r="667" spans="1:8" ht="12.75">
      <c r="A667" s="106">
        <f t="shared" si="6"/>
        <v>609535</v>
      </c>
      <c r="B667" s="106">
        <v>20</v>
      </c>
      <c r="C667" s="106">
        <v>46</v>
      </c>
      <c r="D667" s="106">
        <v>46</v>
      </c>
      <c r="E667" s="7" t="s">
        <v>730</v>
      </c>
      <c r="H667" s="109">
        <f>IF('Раздел 20'!Z25&lt;='Раздел 20'!P25,0,1)</f>
        <v>0</v>
      </c>
    </row>
    <row r="668" spans="1:8" ht="12.75">
      <c r="A668" s="106">
        <f t="shared" si="6"/>
        <v>609535</v>
      </c>
      <c r="B668" s="106">
        <v>20</v>
      </c>
      <c r="C668" s="106">
        <v>47</v>
      </c>
      <c r="D668" s="106">
        <v>47</v>
      </c>
      <c r="E668" s="7" t="s">
        <v>731</v>
      </c>
      <c r="H668" s="109">
        <f>IF('Раздел 20'!Z26&lt;='Раздел 20'!P26,0,1)</f>
        <v>0</v>
      </c>
    </row>
    <row r="669" spans="1:8" ht="12.75">
      <c r="A669" s="106">
        <f t="shared" si="6"/>
        <v>609535</v>
      </c>
      <c r="B669" s="106">
        <v>20</v>
      </c>
      <c r="C669" s="106">
        <v>48</v>
      </c>
      <c r="D669" s="106">
        <v>48</v>
      </c>
      <c r="E669" s="7" t="s">
        <v>732</v>
      </c>
      <c r="H669" s="109">
        <f>IF('Раздел 20'!Z27&lt;='Раздел 20'!P27,0,1)</f>
        <v>0</v>
      </c>
    </row>
    <row r="670" spans="1:8" ht="12.75">
      <c r="A670" s="106">
        <f t="shared" si="6"/>
        <v>609535</v>
      </c>
      <c r="B670" s="106">
        <v>20</v>
      </c>
      <c r="C670" s="106">
        <v>49</v>
      </c>
      <c r="D670" s="106">
        <v>49</v>
      </c>
      <c r="E670" s="7" t="s">
        <v>733</v>
      </c>
      <c r="H670" s="109">
        <f>IF('Раздел 20'!Z28&lt;='Раздел 20'!P28,0,1)</f>
        <v>0</v>
      </c>
    </row>
    <row r="671" spans="1:8" ht="12.75">
      <c r="A671" s="106">
        <f t="shared" si="6"/>
        <v>609535</v>
      </c>
      <c r="B671" s="106">
        <v>20</v>
      </c>
      <c r="C671" s="106">
        <v>50</v>
      </c>
      <c r="D671" s="106">
        <v>50</v>
      </c>
      <c r="E671" s="7" t="s">
        <v>734</v>
      </c>
      <c r="H671" s="109">
        <f>IF('Раздел 20'!Z29&lt;='Раздел 20'!P29,0,1)</f>
        <v>0</v>
      </c>
    </row>
    <row r="672" spans="1:8" ht="12.75">
      <c r="A672" s="106">
        <f t="shared" si="6"/>
        <v>609535</v>
      </c>
      <c r="B672" s="106">
        <v>20</v>
      </c>
      <c r="C672" s="106">
        <v>51</v>
      </c>
      <c r="D672" s="106">
        <v>51</v>
      </c>
      <c r="E672" s="7" t="s">
        <v>735</v>
      </c>
      <c r="H672" s="109">
        <f>IF('Раздел 20'!Z30&lt;='Раздел 20'!P30,0,1)</f>
        <v>0</v>
      </c>
    </row>
    <row r="673" spans="1:8" ht="12.75">
      <c r="A673" s="106">
        <f t="shared" si="6"/>
        <v>609535</v>
      </c>
      <c r="B673" s="106">
        <v>20</v>
      </c>
      <c r="C673" s="106">
        <v>52</v>
      </c>
      <c r="D673" s="106">
        <v>52</v>
      </c>
      <c r="E673" s="7" t="s">
        <v>736</v>
      </c>
      <c r="H673" s="109">
        <f>IF('Раздел 20'!Z31&lt;='Раздел 20'!P31,0,1)</f>
        <v>0</v>
      </c>
    </row>
    <row r="674" spans="1:8" ht="12.75">
      <c r="A674" s="106">
        <f t="shared" si="6"/>
        <v>609535</v>
      </c>
      <c r="B674" s="106">
        <v>20</v>
      </c>
      <c r="C674" s="106">
        <v>53</v>
      </c>
      <c r="D674" s="106">
        <v>53</v>
      </c>
      <c r="E674" s="7" t="s">
        <v>737</v>
      </c>
      <c r="H674" s="109">
        <f>IF('Раздел 20'!Z32&lt;='Раздел 20'!P32,0,1)</f>
        <v>0</v>
      </c>
    </row>
    <row r="675" spans="1:8" ht="12.75">
      <c r="A675" s="106">
        <f t="shared" si="6"/>
        <v>609535</v>
      </c>
      <c r="B675" s="106">
        <v>20</v>
      </c>
      <c r="C675" s="106">
        <v>54</v>
      </c>
      <c r="D675" s="106">
        <v>54</v>
      </c>
      <c r="E675" s="7" t="s">
        <v>738</v>
      </c>
      <c r="H675" s="109">
        <f>IF('Раздел 20'!Z33&lt;='Раздел 20'!P33,0,1)</f>
        <v>0</v>
      </c>
    </row>
    <row r="676" spans="1:8" ht="12.75">
      <c r="A676" s="106">
        <f t="shared" si="6"/>
        <v>609535</v>
      </c>
      <c r="B676" s="106">
        <v>20</v>
      </c>
      <c r="C676" s="106">
        <v>55</v>
      </c>
      <c r="D676" s="106">
        <v>55</v>
      </c>
      <c r="E676" s="7" t="s">
        <v>739</v>
      </c>
      <c r="H676" s="109">
        <f>IF('Раздел 20'!Z34&lt;='Раздел 20'!P34,0,1)</f>
        <v>0</v>
      </c>
    </row>
    <row r="677" spans="1:8" ht="12.75">
      <c r="A677" s="106">
        <f t="shared" si="6"/>
        <v>609535</v>
      </c>
      <c r="B677" s="106">
        <v>20</v>
      </c>
      <c r="C677" s="106">
        <v>56</v>
      </c>
      <c r="D677" s="106">
        <v>56</v>
      </c>
      <c r="E677" s="7" t="s">
        <v>740</v>
      </c>
      <c r="H677" s="109">
        <f>IF('Раздел 20'!Z35&lt;='Раздел 20'!P35,0,1)</f>
        <v>0</v>
      </c>
    </row>
    <row r="678" spans="1:8" ht="12.75">
      <c r="A678" s="108">
        <f t="shared" si="6"/>
        <v>609535</v>
      </c>
      <c r="B678" s="108">
        <v>21</v>
      </c>
      <c r="C678" s="108">
        <v>0</v>
      </c>
      <c r="D678" s="108">
        <v>0</v>
      </c>
      <c r="E678" s="108" t="str">
        <f>CONCATENATE("Количество ошибок в разделе 21: ",H678)</f>
        <v>Количество ошибок в разделе 21: 0</v>
      </c>
      <c r="F678" s="108"/>
      <c r="G678" s="108"/>
      <c r="H678" s="110">
        <f>SUM(H679:H734)</f>
        <v>0</v>
      </c>
    </row>
    <row r="679" spans="1:8" ht="12.75">
      <c r="A679" s="106">
        <f t="shared" si="6"/>
        <v>609535</v>
      </c>
      <c r="B679" s="106">
        <v>21</v>
      </c>
      <c r="C679" s="106">
        <v>1</v>
      </c>
      <c r="D679" s="106">
        <v>1</v>
      </c>
      <c r="E679" s="7" t="s">
        <v>741</v>
      </c>
      <c r="H679" s="109">
        <f>IF('Раздел 21'!P35=SUM('Раздел 21'!P21:P34),0,1)</f>
        <v>0</v>
      </c>
    </row>
    <row r="680" spans="1:8" ht="12.75">
      <c r="A680" s="106">
        <f t="shared" si="6"/>
        <v>609535</v>
      </c>
      <c r="B680" s="106">
        <v>21</v>
      </c>
      <c r="C680" s="106">
        <v>2</v>
      </c>
      <c r="D680" s="106">
        <v>2</v>
      </c>
      <c r="E680" s="7" t="s">
        <v>742</v>
      </c>
      <c r="H680" s="109">
        <f>IF('Раздел 21'!Q35=SUM('Раздел 21'!Q21:Q34),0,1)</f>
        <v>0</v>
      </c>
    </row>
    <row r="681" spans="1:8" ht="12.75">
      <c r="A681" s="106">
        <f t="shared" si="6"/>
        <v>609535</v>
      </c>
      <c r="B681" s="106">
        <v>21</v>
      </c>
      <c r="C681" s="106">
        <v>3</v>
      </c>
      <c r="D681" s="106">
        <v>3</v>
      </c>
      <c r="E681" s="7" t="s">
        <v>743</v>
      </c>
      <c r="H681" s="109">
        <f>IF('Раздел 21'!R35=SUM('Раздел 21'!R21:R34),0,1)</f>
        <v>0</v>
      </c>
    </row>
    <row r="682" spans="1:8" ht="12.75">
      <c r="A682" s="106">
        <f t="shared" si="6"/>
        <v>609535</v>
      </c>
      <c r="B682" s="106">
        <v>21</v>
      </c>
      <c r="C682" s="106">
        <v>4</v>
      </c>
      <c r="D682" s="106">
        <v>4</v>
      </c>
      <c r="E682" s="7" t="s">
        <v>744</v>
      </c>
      <c r="H682" s="109">
        <f>IF('Раздел 21'!S35=SUM('Раздел 21'!S21:S34),0,1)</f>
        <v>0</v>
      </c>
    </row>
    <row r="683" spans="1:8" ht="12.75">
      <c r="A683" s="106">
        <f t="shared" si="6"/>
        <v>609535</v>
      </c>
      <c r="B683" s="106">
        <v>21</v>
      </c>
      <c r="C683" s="106">
        <v>5</v>
      </c>
      <c r="D683" s="106">
        <v>5</v>
      </c>
      <c r="E683" s="7" t="s">
        <v>745</v>
      </c>
      <c r="H683" s="109">
        <f>IF('Раздел 21'!T35=SUM('Раздел 21'!T21:T34),0,1)</f>
        <v>0</v>
      </c>
    </row>
    <row r="684" spans="1:8" ht="12.75">
      <c r="A684" s="106">
        <f t="shared" si="6"/>
        <v>609535</v>
      </c>
      <c r="B684" s="106">
        <v>21</v>
      </c>
      <c r="C684" s="106">
        <v>6</v>
      </c>
      <c r="D684" s="106">
        <v>6</v>
      </c>
      <c r="E684" s="7" t="s">
        <v>746</v>
      </c>
      <c r="H684" s="109">
        <f>IF('Раздел 21'!U35=SUM('Раздел 21'!U21:U34),0,1)</f>
        <v>0</v>
      </c>
    </row>
    <row r="685" spans="1:8" ht="12.75">
      <c r="A685" s="106">
        <f t="shared" si="6"/>
        <v>609535</v>
      </c>
      <c r="B685" s="106">
        <v>21</v>
      </c>
      <c r="C685" s="106">
        <v>7</v>
      </c>
      <c r="D685" s="106">
        <v>7</v>
      </c>
      <c r="E685" s="7" t="s">
        <v>747</v>
      </c>
      <c r="H685" s="109">
        <f>IF('Раздел 21'!V35=SUM('Раздел 21'!V21:V34),0,1)</f>
        <v>0</v>
      </c>
    </row>
    <row r="686" spans="1:8" ht="12.75">
      <c r="A686" s="106">
        <f t="shared" si="6"/>
        <v>609535</v>
      </c>
      <c r="B686" s="106">
        <v>21</v>
      </c>
      <c r="C686" s="106">
        <v>8</v>
      </c>
      <c r="D686" s="106">
        <v>8</v>
      </c>
      <c r="E686" s="7" t="s">
        <v>748</v>
      </c>
      <c r="H686" s="109">
        <f>IF('Раздел 21'!W35=SUM('Раздел 21'!W21:W34),0,1)</f>
        <v>0</v>
      </c>
    </row>
    <row r="687" spans="1:8" ht="12.75">
      <c r="A687" s="106">
        <f t="shared" si="6"/>
        <v>609535</v>
      </c>
      <c r="B687" s="106">
        <v>21</v>
      </c>
      <c r="C687" s="106">
        <v>9</v>
      </c>
      <c r="D687" s="106">
        <v>9</v>
      </c>
      <c r="E687" s="7" t="s">
        <v>749</v>
      </c>
      <c r="H687" s="109">
        <f>IF('Раздел 21'!X35=SUM('Раздел 21'!X21:X34),0,1)</f>
        <v>0</v>
      </c>
    </row>
    <row r="688" spans="1:10" ht="12.75">
      <c r="A688" s="106">
        <f t="shared" si="6"/>
        <v>609535</v>
      </c>
      <c r="B688" s="106">
        <v>21</v>
      </c>
      <c r="C688" s="106">
        <v>10</v>
      </c>
      <c r="D688" s="106">
        <v>10</v>
      </c>
      <c r="E688" s="7" t="s">
        <v>750</v>
      </c>
      <c r="H688" s="109">
        <f>IF('Раздел 21'!Y35=SUM('Раздел 21'!Y21:Y34),0,1)</f>
        <v>0</v>
      </c>
      <c r="J688" s="109"/>
    </row>
    <row r="689" spans="1:8" ht="12.75">
      <c r="A689" s="106">
        <f t="shared" si="6"/>
        <v>609535</v>
      </c>
      <c r="B689" s="106">
        <v>21</v>
      </c>
      <c r="C689" s="106">
        <v>11</v>
      </c>
      <c r="D689" s="106">
        <v>11</v>
      </c>
      <c r="E689" s="7" t="s">
        <v>751</v>
      </c>
      <c r="H689" s="109">
        <f>IF('Раздел 21'!Z35=SUM('Раздел 21'!Z21:Z34),0,1)</f>
        <v>0</v>
      </c>
    </row>
    <row r="690" spans="1:8" ht="12.75">
      <c r="A690" s="106">
        <f t="shared" si="6"/>
        <v>609535</v>
      </c>
      <c r="B690" s="106">
        <v>21</v>
      </c>
      <c r="C690" s="106">
        <v>12</v>
      </c>
      <c r="D690" s="106">
        <v>12</v>
      </c>
      <c r="E690" s="7" t="s">
        <v>752</v>
      </c>
      <c r="H690" s="109">
        <f>IF('Раздел 21'!Q21=SUM('Раздел 21'!R21:Y21),0,1)</f>
        <v>0</v>
      </c>
    </row>
    <row r="691" spans="1:8" ht="12.75">
      <c r="A691" s="106">
        <f t="shared" si="6"/>
        <v>609535</v>
      </c>
      <c r="B691" s="106">
        <v>21</v>
      </c>
      <c r="C691" s="106">
        <v>13</v>
      </c>
      <c r="D691" s="106">
        <v>13</v>
      </c>
      <c r="E691" s="7" t="s">
        <v>753</v>
      </c>
      <c r="H691" s="109">
        <f>IF('Раздел 21'!Q22=SUM('Раздел 21'!R22:Y22),0,1)</f>
        <v>0</v>
      </c>
    </row>
    <row r="692" spans="1:8" ht="12.75">
      <c r="A692" s="106">
        <f t="shared" si="6"/>
        <v>609535</v>
      </c>
      <c r="B692" s="106">
        <v>21</v>
      </c>
      <c r="C692" s="106">
        <v>14</v>
      </c>
      <c r="D692" s="106">
        <v>14</v>
      </c>
      <c r="E692" s="7" t="s">
        <v>754</v>
      </c>
      <c r="H692" s="109">
        <f>IF('Раздел 21'!Q23=SUM('Раздел 21'!R23:Y23),0,1)</f>
        <v>0</v>
      </c>
    </row>
    <row r="693" spans="1:8" ht="12.75">
      <c r="A693" s="106">
        <f t="shared" si="6"/>
        <v>609535</v>
      </c>
      <c r="B693" s="106">
        <v>21</v>
      </c>
      <c r="C693" s="106">
        <v>15</v>
      </c>
      <c r="D693" s="106">
        <v>15</v>
      </c>
      <c r="E693" s="7" t="s">
        <v>755</v>
      </c>
      <c r="H693" s="109">
        <f>IF('Раздел 21'!Q24=SUM('Раздел 21'!R24:Y24),0,1)</f>
        <v>0</v>
      </c>
    </row>
    <row r="694" spans="1:8" ht="12.75">
      <c r="A694" s="106">
        <f t="shared" si="6"/>
        <v>609535</v>
      </c>
      <c r="B694" s="106">
        <v>21</v>
      </c>
      <c r="C694" s="106">
        <v>16</v>
      </c>
      <c r="D694" s="106">
        <v>16</v>
      </c>
      <c r="E694" s="7" t="s">
        <v>756</v>
      </c>
      <c r="H694" s="109">
        <f>IF('Раздел 21'!Q25=SUM('Раздел 21'!R25:Y25),0,1)</f>
        <v>0</v>
      </c>
    </row>
    <row r="695" spans="1:8" ht="12.75">
      <c r="A695" s="106">
        <f t="shared" si="6"/>
        <v>609535</v>
      </c>
      <c r="B695" s="106">
        <v>21</v>
      </c>
      <c r="C695" s="106">
        <v>17</v>
      </c>
      <c r="D695" s="106">
        <v>17</v>
      </c>
      <c r="E695" s="7" t="s">
        <v>757</v>
      </c>
      <c r="H695" s="109">
        <f>IF('Раздел 21'!Q26=SUM('Раздел 21'!R26:Y26),0,1)</f>
        <v>0</v>
      </c>
    </row>
    <row r="696" spans="1:8" ht="12.75">
      <c r="A696" s="106">
        <f t="shared" si="6"/>
        <v>609535</v>
      </c>
      <c r="B696" s="106">
        <v>21</v>
      </c>
      <c r="C696" s="106">
        <v>18</v>
      </c>
      <c r="D696" s="106">
        <v>18</v>
      </c>
      <c r="E696" s="7" t="s">
        <v>758</v>
      </c>
      <c r="H696" s="109">
        <f>IF('Раздел 21'!Q27=SUM('Раздел 21'!R27:Y27),0,1)</f>
        <v>0</v>
      </c>
    </row>
    <row r="697" spans="1:8" ht="12.75">
      <c r="A697" s="106">
        <f t="shared" si="6"/>
        <v>609535</v>
      </c>
      <c r="B697" s="106">
        <v>21</v>
      </c>
      <c r="C697" s="106">
        <v>19</v>
      </c>
      <c r="D697" s="106">
        <v>19</v>
      </c>
      <c r="E697" s="7" t="s">
        <v>759</v>
      </c>
      <c r="H697" s="109">
        <f>IF('Раздел 21'!Q28=SUM('Раздел 21'!R28:Y28),0,1)</f>
        <v>0</v>
      </c>
    </row>
    <row r="698" spans="1:8" ht="12.75">
      <c r="A698" s="106">
        <f t="shared" si="6"/>
        <v>609535</v>
      </c>
      <c r="B698" s="106">
        <v>21</v>
      </c>
      <c r="C698" s="106">
        <v>20</v>
      </c>
      <c r="D698" s="106">
        <v>20</v>
      </c>
      <c r="E698" s="7" t="s">
        <v>760</v>
      </c>
      <c r="H698" s="109">
        <f>IF('Раздел 21'!Q29=SUM('Раздел 21'!R29:Y29),0,1)</f>
        <v>0</v>
      </c>
    </row>
    <row r="699" spans="1:8" ht="12.75">
      <c r="A699" s="106">
        <f t="shared" si="6"/>
        <v>609535</v>
      </c>
      <c r="B699" s="106">
        <v>21</v>
      </c>
      <c r="C699" s="106">
        <v>21</v>
      </c>
      <c r="D699" s="106">
        <v>21</v>
      </c>
      <c r="E699" s="7" t="s">
        <v>793</v>
      </c>
      <c r="H699" s="109">
        <f>IF('Раздел 21'!Q30=SUM('Раздел 21'!R30:Y30),0,1)</f>
        <v>0</v>
      </c>
    </row>
    <row r="700" spans="1:8" ht="12.75">
      <c r="A700" s="106">
        <f t="shared" si="6"/>
        <v>609535</v>
      </c>
      <c r="B700" s="106">
        <v>21</v>
      </c>
      <c r="C700" s="106">
        <v>22</v>
      </c>
      <c r="D700" s="106">
        <v>22</v>
      </c>
      <c r="E700" s="7" t="s">
        <v>794</v>
      </c>
      <c r="H700" s="109">
        <f>IF('Раздел 21'!Q31=SUM('Раздел 21'!R31:Y31),0,1)</f>
        <v>0</v>
      </c>
    </row>
    <row r="701" spans="1:8" ht="12.75">
      <c r="A701" s="106">
        <f t="shared" si="6"/>
        <v>609535</v>
      </c>
      <c r="B701" s="106">
        <v>21</v>
      </c>
      <c r="C701" s="106">
        <v>23</v>
      </c>
      <c r="D701" s="106">
        <v>23</v>
      </c>
      <c r="E701" s="7" t="s">
        <v>795</v>
      </c>
      <c r="H701" s="109">
        <f>IF('Раздел 21'!Q32=SUM('Раздел 21'!R32:Y32),0,1)</f>
        <v>0</v>
      </c>
    </row>
    <row r="702" spans="1:8" ht="12.75">
      <c r="A702" s="106">
        <f t="shared" si="6"/>
        <v>609535</v>
      </c>
      <c r="B702" s="106">
        <v>21</v>
      </c>
      <c r="C702" s="106">
        <v>24</v>
      </c>
      <c r="D702" s="106">
        <v>24</v>
      </c>
      <c r="E702" s="7" t="s">
        <v>796</v>
      </c>
      <c r="H702" s="109">
        <f>IF('Раздел 21'!Q33=SUM('Раздел 21'!R33:Y33),0,1)</f>
        <v>0</v>
      </c>
    </row>
    <row r="703" spans="1:8" ht="12.75">
      <c r="A703" s="106">
        <f t="shared" si="6"/>
        <v>609535</v>
      </c>
      <c r="B703" s="106">
        <v>21</v>
      </c>
      <c r="C703" s="106">
        <v>25</v>
      </c>
      <c r="D703" s="106">
        <v>25</v>
      </c>
      <c r="E703" s="7" t="s">
        <v>797</v>
      </c>
      <c r="H703" s="109">
        <f>IF('Раздел 21'!Q34=SUM('Раздел 21'!R34:Y34),0,1)</f>
        <v>0</v>
      </c>
    </row>
    <row r="704" spans="1:8" ht="12.75">
      <c r="A704" s="106">
        <f t="shared" si="6"/>
        <v>609535</v>
      </c>
      <c r="B704" s="106">
        <v>21</v>
      </c>
      <c r="C704" s="106">
        <v>26</v>
      </c>
      <c r="D704" s="106">
        <v>26</v>
      </c>
      <c r="E704" s="7" t="s">
        <v>798</v>
      </c>
      <c r="H704" s="109">
        <f>IF('Раздел 21'!Q35=SUM('Раздел 21'!R35:Y35),0,1)</f>
        <v>0</v>
      </c>
    </row>
    <row r="705" spans="1:8" ht="12.75">
      <c r="A705" s="106">
        <f t="shared" si="6"/>
        <v>609535</v>
      </c>
      <c r="B705" s="106">
        <v>21</v>
      </c>
      <c r="C705" s="106">
        <v>27</v>
      </c>
      <c r="D705" s="106">
        <v>27</v>
      </c>
      <c r="E705" s="7" t="s">
        <v>801</v>
      </c>
      <c r="H705" s="109">
        <f>IF('Раздел 21'!Q21&lt;='Раздел 21'!P21,0,1)</f>
        <v>0</v>
      </c>
    </row>
    <row r="706" spans="1:8" ht="12.75">
      <c r="A706" s="106">
        <f t="shared" si="6"/>
        <v>609535</v>
      </c>
      <c r="B706" s="106">
        <v>21</v>
      </c>
      <c r="C706" s="106">
        <v>28</v>
      </c>
      <c r="D706" s="106">
        <v>28</v>
      </c>
      <c r="E706" s="7" t="s">
        <v>802</v>
      </c>
      <c r="H706" s="109">
        <f>IF('Раздел 21'!Q22&lt;='Раздел 21'!P22,0,1)</f>
        <v>0</v>
      </c>
    </row>
    <row r="707" spans="1:8" ht="12.75">
      <c r="A707" s="106">
        <f t="shared" si="6"/>
        <v>609535</v>
      </c>
      <c r="B707" s="106">
        <v>21</v>
      </c>
      <c r="C707" s="106">
        <v>29</v>
      </c>
      <c r="D707" s="106">
        <v>29</v>
      </c>
      <c r="E707" s="7" t="s">
        <v>803</v>
      </c>
      <c r="H707" s="109">
        <f>IF('Раздел 21'!Q23&lt;='Раздел 21'!P23,0,1)</f>
        <v>0</v>
      </c>
    </row>
    <row r="708" spans="1:8" ht="12.75">
      <c r="A708" s="106">
        <f t="shared" si="6"/>
        <v>609535</v>
      </c>
      <c r="B708" s="106">
        <v>21</v>
      </c>
      <c r="C708" s="106">
        <v>30</v>
      </c>
      <c r="D708" s="106">
        <v>30</v>
      </c>
      <c r="E708" s="7" t="s">
        <v>804</v>
      </c>
      <c r="H708" s="109">
        <f>IF('Раздел 21'!Q24&lt;='Раздел 21'!P24,0,1)</f>
        <v>0</v>
      </c>
    </row>
    <row r="709" spans="1:8" ht="12.75">
      <c r="A709" s="106">
        <f t="shared" si="6"/>
        <v>609535</v>
      </c>
      <c r="B709" s="106">
        <v>21</v>
      </c>
      <c r="C709" s="106">
        <v>31</v>
      </c>
      <c r="D709" s="106">
        <v>31</v>
      </c>
      <c r="E709" s="7" t="s">
        <v>805</v>
      </c>
      <c r="H709" s="109">
        <f>IF('Раздел 21'!Q25&lt;='Раздел 21'!P25,0,1)</f>
        <v>0</v>
      </c>
    </row>
    <row r="710" spans="1:8" ht="12.75">
      <c r="A710" s="106">
        <f t="shared" si="6"/>
        <v>609535</v>
      </c>
      <c r="B710" s="106">
        <v>21</v>
      </c>
      <c r="C710" s="106">
        <v>32</v>
      </c>
      <c r="D710" s="106">
        <v>32</v>
      </c>
      <c r="E710" s="7" t="s">
        <v>806</v>
      </c>
      <c r="H710" s="109">
        <f>IF('Раздел 21'!Q26&lt;='Раздел 21'!P26,0,1)</f>
        <v>0</v>
      </c>
    </row>
    <row r="711" spans="1:8" ht="12.75">
      <c r="A711" s="106">
        <f t="shared" si="6"/>
        <v>609535</v>
      </c>
      <c r="B711" s="106">
        <v>21</v>
      </c>
      <c r="C711" s="106">
        <v>33</v>
      </c>
      <c r="D711" s="106">
        <v>33</v>
      </c>
      <c r="E711" s="7" t="s">
        <v>807</v>
      </c>
      <c r="H711" s="109">
        <f>IF('Раздел 21'!Q27&lt;='Раздел 21'!P27,0,1)</f>
        <v>0</v>
      </c>
    </row>
    <row r="712" spans="1:8" ht="12.75">
      <c r="A712" s="106">
        <f t="shared" si="6"/>
        <v>609535</v>
      </c>
      <c r="B712" s="106">
        <v>21</v>
      </c>
      <c r="C712" s="106">
        <v>34</v>
      </c>
      <c r="D712" s="106">
        <v>34</v>
      </c>
      <c r="E712" s="7" t="s">
        <v>808</v>
      </c>
      <c r="H712" s="109">
        <f>IF('Раздел 21'!Q28&lt;='Раздел 21'!P28,0,1)</f>
        <v>0</v>
      </c>
    </row>
    <row r="713" spans="1:8" ht="12.75">
      <c r="A713" s="106">
        <f t="shared" si="6"/>
        <v>609535</v>
      </c>
      <c r="B713" s="106">
        <v>21</v>
      </c>
      <c r="C713" s="106">
        <v>35</v>
      </c>
      <c r="D713" s="106">
        <v>35</v>
      </c>
      <c r="E713" s="7" t="s">
        <v>809</v>
      </c>
      <c r="H713" s="109">
        <f>IF('Раздел 21'!Q29&lt;='Раздел 21'!P29,0,1)</f>
        <v>0</v>
      </c>
    </row>
    <row r="714" spans="1:8" ht="12.75">
      <c r="A714" s="106">
        <f t="shared" si="6"/>
        <v>609535</v>
      </c>
      <c r="B714" s="106">
        <v>21</v>
      </c>
      <c r="C714" s="106">
        <v>36</v>
      </c>
      <c r="D714" s="106">
        <v>36</v>
      </c>
      <c r="E714" s="7" t="s">
        <v>810</v>
      </c>
      <c r="H714" s="109">
        <f>IF('Раздел 21'!Q30&lt;='Раздел 21'!P30,0,1)</f>
        <v>0</v>
      </c>
    </row>
    <row r="715" spans="1:8" ht="12.75">
      <c r="A715" s="106">
        <f t="shared" si="6"/>
        <v>609535</v>
      </c>
      <c r="B715" s="106">
        <v>21</v>
      </c>
      <c r="C715" s="106">
        <v>37</v>
      </c>
      <c r="D715" s="106">
        <v>37</v>
      </c>
      <c r="E715" s="7" t="s">
        <v>811</v>
      </c>
      <c r="H715" s="109">
        <f>IF('Раздел 21'!Q31&lt;='Раздел 21'!P31,0,1)</f>
        <v>0</v>
      </c>
    </row>
    <row r="716" spans="1:8" ht="12.75">
      <c r="A716" s="106">
        <f t="shared" si="6"/>
        <v>609535</v>
      </c>
      <c r="B716" s="106">
        <v>21</v>
      </c>
      <c r="C716" s="106">
        <v>38</v>
      </c>
      <c r="D716" s="106">
        <v>38</v>
      </c>
      <c r="E716" s="7" t="s">
        <v>812</v>
      </c>
      <c r="H716" s="109">
        <f>IF('Раздел 21'!Q32&lt;='Раздел 21'!P32,0,1)</f>
        <v>0</v>
      </c>
    </row>
    <row r="717" spans="1:8" ht="12.75">
      <c r="A717" s="106">
        <f t="shared" si="6"/>
        <v>609535</v>
      </c>
      <c r="B717" s="106">
        <v>21</v>
      </c>
      <c r="C717" s="106">
        <v>39</v>
      </c>
      <c r="D717" s="106">
        <v>39</v>
      </c>
      <c r="E717" s="7" t="s">
        <v>813</v>
      </c>
      <c r="H717" s="109">
        <f>IF('Раздел 21'!Q33&lt;='Раздел 21'!P33,0,1)</f>
        <v>0</v>
      </c>
    </row>
    <row r="718" spans="1:8" ht="12.75">
      <c r="A718" s="106">
        <f t="shared" si="6"/>
        <v>609535</v>
      </c>
      <c r="B718" s="106">
        <v>21</v>
      </c>
      <c r="C718" s="106">
        <v>40</v>
      </c>
      <c r="D718" s="106">
        <v>40</v>
      </c>
      <c r="E718" s="7" t="s">
        <v>814</v>
      </c>
      <c r="H718" s="109">
        <f>IF('Раздел 21'!Q34&lt;='Раздел 21'!P34,0,1)</f>
        <v>0</v>
      </c>
    </row>
    <row r="719" spans="1:8" ht="12.75">
      <c r="A719" s="106">
        <f t="shared" si="6"/>
        <v>609535</v>
      </c>
      <c r="B719" s="106">
        <v>21</v>
      </c>
      <c r="C719" s="106">
        <v>41</v>
      </c>
      <c r="D719" s="106">
        <v>41</v>
      </c>
      <c r="E719" s="7" t="s">
        <v>800</v>
      </c>
      <c r="H719" s="109">
        <f>IF('Раздел 21'!Q35&lt;='Раздел 21'!P35,0,1)</f>
        <v>0</v>
      </c>
    </row>
    <row r="720" spans="1:8" ht="12.75">
      <c r="A720" s="106">
        <f t="shared" si="6"/>
        <v>609535</v>
      </c>
      <c r="B720" s="106">
        <v>21</v>
      </c>
      <c r="C720" s="106">
        <v>42</v>
      </c>
      <c r="D720" s="106">
        <v>42</v>
      </c>
      <c r="E720" s="7" t="s">
        <v>799</v>
      </c>
      <c r="H720" s="109">
        <f>IF('Раздел 21'!Z21&lt;='Раздел 21'!P21,0,1)</f>
        <v>0</v>
      </c>
    </row>
    <row r="721" spans="1:8" ht="12.75">
      <c r="A721" s="106">
        <f t="shared" si="6"/>
        <v>609535</v>
      </c>
      <c r="B721" s="106">
        <v>21</v>
      </c>
      <c r="C721" s="106">
        <v>43</v>
      </c>
      <c r="D721" s="106">
        <v>43</v>
      </c>
      <c r="E721" s="7" t="s">
        <v>815</v>
      </c>
      <c r="H721" s="109">
        <f>IF('Раздел 21'!Z22&lt;='Раздел 21'!P22,0,1)</f>
        <v>0</v>
      </c>
    </row>
    <row r="722" spans="1:8" ht="12.75">
      <c r="A722" s="106">
        <f t="shared" si="6"/>
        <v>609535</v>
      </c>
      <c r="B722" s="106">
        <v>21</v>
      </c>
      <c r="C722" s="106">
        <v>44</v>
      </c>
      <c r="D722" s="106">
        <v>44</v>
      </c>
      <c r="E722" s="7" t="s">
        <v>816</v>
      </c>
      <c r="H722" s="109">
        <f>IF('Раздел 21'!Z23&lt;='Раздел 21'!P23,0,1)</f>
        <v>0</v>
      </c>
    </row>
    <row r="723" spans="1:8" ht="12.75">
      <c r="A723" s="106">
        <f t="shared" si="6"/>
        <v>609535</v>
      </c>
      <c r="B723" s="106">
        <v>21</v>
      </c>
      <c r="C723" s="106">
        <v>45</v>
      </c>
      <c r="D723" s="106">
        <v>45</v>
      </c>
      <c r="E723" s="7" t="s">
        <v>817</v>
      </c>
      <c r="H723" s="109">
        <f>IF('Раздел 21'!Z24&lt;='Раздел 21'!P24,0,1)</f>
        <v>0</v>
      </c>
    </row>
    <row r="724" spans="1:8" ht="12.75">
      <c r="A724" s="106">
        <f t="shared" si="6"/>
        <v>609535</v>
      </c>
      <c r="B724" s="106">
        <v>21</v>
      </c>
      <c r="C724" s="106">
        <v>46</v>
      </c>
      <c r="D724" s="106">
        <v>46</v>
      </c>
      <c r="E724" s="7" t="s">
        <v>829</v>
      </c>
      <c r="H724" s="109">
        <f>IF('Раздел 21'!Z25&lt;='Раздел 21'!P25,0,1)</f>
        <v>0</v>
      </c>
    </row>
    <row r="725" spans="1:8" ht="12.75">
      <c r="A725" s="106">
        <f t="shared" si="6"/>
        <v>609535</v>
      </c>
      <c r="B725" s="106">
        <v>21</v>
      </c>
      <c r="C725" s="106">
        <v>47</v>
      </c>
      <c r="D725" s="106">
        <v>47</v>
      </c>
      <c r="E725" s="7" t="s">
        <v>830</v>
      </c>
      <c r="H725" s="109">
        <f>IF('Раздел 21'!Z26&lt;='Раздел 21'!P26,0,1)</f>
        <v>0</v>
      </c>
    </row>
    <row r="726" spans="1:8" ht="12.75">
      <c r="A726" s="106">
        <f t="shared" si="6"/>
        <v>609535</v>
      </c>
      <c r="B726" s="106">
        <v>21</v>
      </c>
      <c r="C726" s="106">
        <v>48</v>
      </c>
      <c r="D726" s="106">
        <v>48</v>
      </c>
      <c r="E726" s="7" t="s">
        <v>831</v>
      </c>
      <c r="H726" s="109">
        <f>IF('Раздел 21'!Z27&lt;='Раздел 21'!P27,0,1)</f>
        <v>0</v>
      </c>
    </row>
    <row r="727" spans="1:8" ht="12.75">
      <c r="A727" s="106">
        <f t="shared" si="6"/>
        <v>609535</v>
      </c>
      <c r="B727" s="106">
        <v>21</v>
      </c>
      <c r="C727" s="106">
        <v>49</v>
      </c>
      <c r="D727" s="106">
        <v>49</v>
      </c>
      <c r="E727" s="7" t="s">
        <v>832</v>
      </c>
      <c r="H727" s="109">
        <f>IF('Раздел 21'!Z28&lt;='Раздел 21'!P28,0,1)</f>
        <v>0</v>
      </c>
    </row>
    <row r="728" spans="1:8" ht="12.75">
      <c r="A728" s="106">
        <f t="shared" si="6"/>
        <v>609535</v>
      </c>
      <c r="B728" s="106">
        <v>21</v>
      </c>
      <c r="C728" s="106">
        <v>50</v>
      </c>
      <c r="D728" s="106">
        <v>50</v>
      </c>
      <c r="E728" s="7" t="s">
        <v>833</v>
      </c>
      <c r="H728" s="109">
        <f>IF('Раздел 21'!Z29&lt;='Раздел 21'!P29,0,1)</f>
        <v>0</v>
      </c>
    </row>
    <row r="729" spans="1:8" ht="12.75">
      <c r="A729" s="106">
        <f t="shared" si="6"/>
        <v>609535</v>
      </c>
      <c r="B729" s="106">
        <v>21</v>
      </c>
      <c r="C729" s="106">
        <v>51</v>
      </c>
      <c r="D729" s="106">
        <v>51</v>
      </c>
      <c r="E729" s="7" t="s">
        <v>834</v>
      </c>
      <c r="H729" s="109">
        <f>IF('Раздел 21'!Z30&lt;='Раздел 21'!P30,0,1)</f>
        <v>0</v>
      </c>
    </row>
    <row r="730" spans="1:8" ht="12.75">
      <c r="A730" s="106">
        <f t="shared" si="6"/>
        <v>609535</v>
      </c>
      <c r="B730" s="106">
        <v>21</v>
      </c>
      <c r="C730" s="106">
        <v>52</v>
      </c>
      <c r="D730" s="106">
        <v>52</v>
      </c>
      <c r="E730" s="7" t="s">
        <v>835</v>
      </c>
      <c r="H730" s="109">
        <f>IF('Раздел 21'!Z31&lt;='Раздел 21'!P31,0,1)</f>
        <v>0</v>
      </c>
    </row>
    <row r="731" spans="1:8" ht="12.75">
      <c r="A731" s="106">
        <f t="shared" si="6"/>
        <v>609535</v>
      </c>
      <c r="B731" s="106">
        <v>21</v>
      </c>
      <c r="C731" s="106">
        <v>53</v>
      </c>
      <c r="D731" s="106">
        <v>53</v>
      </c>
      <c r="E731" s="7" t="s">
        <v>836</v>
      </c>
      <c r="H731" s="109">
        <f>IF('Раздел 21'!Z32&lt;='Раздел 21'!P32,0,1)</f>
        <v>0</v>
      </c>
    </row>
    <row r="732" spans="1:8" ht="12.75">
      <c r="A732" s="106">
        <f t="shared" si="6"/>
        <v>609535</v>
      </c>
      <c r="B732" s="106">
        <v>21</v>
      </c>
      <c r="C732" s="106">
        <v>54</v>
      </c>
      <c r="D732" s="106">
        <v>54</v>
      </c>
      <c r="E732" s="7" t="s">
        <v>837</v>
      </c>
      <c r="H732" s="109">
        <f>IF('Раздел 21'!Z33&lt;='Раздел 21'!P33,0,1)</f>
        <v>0</v>
      </c>
    </row>
    <row r="733" spans="1:8" ht="12.75">
      <c r="A733" s="106">
        <f t="shared" si="6"/>
        <v>609535</v>
      </c>
      <c r="B733" s="106">
        <v>21</v>
      </c>
      <c r="C733" s="106">
        <v>55</v>
      </c>
      <c r="D733" s="106">
        <v>55</v>
      </c>
      <c r="E733" s="7" t="s">
        <v>838</v>
      </c>
      <c r="H733" s="109">
        <f>IF('Раздел 21'!Z34&lt;='Раздел 21'!P34,0,1)</f>
        <v>0</v>
      </c>
    </row>
    <row r="734" spans="1:8" ht="12.75">
      <c r="A734" s="106">
        <f t="shared" si="6"/>
        <v>609535</v>
      </c>
      <c r="B734" s="106">
        <v>21</v>
      </c>
      <c r="C734" s="106">
        <v>56</v>
      </c>
      <c r="D734" s="106">
        <v>56</v>
      </c>
      <c r="E734" s="7" t="s">
        <v>839</v>
      </c>
      <c r="H734" s="109">
        <f>IF('Раздел 21'!Z35&lt;='Раздел 21'!P35,0,1)</f>
        <v>0</v>
      </c>
    </row>
    <row r="735" spans="1:8" ht="12.75">
      <c r="A735" s="108">
        <f t="shared" si="6"/>
        <v>609535</v>
      </c>
      <c r="B735" s="108">
        <v>22</v>
      </c>
      <c r="C735" s="108">
        <v>0</v>
      </c>
      <c r="D735" s="108">
        <v>0</v>
      </c>
      <c r="E735" s="108" t="str">
        <f>CONCATENATE("Количество ошибок в разделе 22: ",H735)</f>
        <v>Количество ошибок в разделе 22: 0</v>
      </c>
      <c r="F735" s="108"/>
      <c r="G735" s="108"/>
      <c r="H735" s="110">
        <f>SUM(H736:H756)</f>
        <v>0</v>
      </c>
    </row>
    <row r="736" spans="1:8" ht="12.75">
      <c r="A736" s="106">
        <f t="shared" si="6"/>
        <v>609535</v>
      </c>
      <c r="B736" s="106">
        <v>22</v>
      </c>
      <c r="C736" s="106">
        <v>1</v>
      </c>
      <c r="D736" s="106">
        <v>1</v>
      </c>
      <c r="E736" s="7" t="s">
        <v>840</v>
      </c>
      <c r="H736" s="109">
        <f>IF('Раздел 22'!P22&lt;='Раздел 22'!P21,0,1)</f>
        <v>0</v>
      </c>
    </row>
    <row r="737" spans="1:8" ht="12.75">
      <c r="A737" s="106">
        <f t="shared" si="6"/>
        <v>609535</v>
      </c>
      <c r="B737" s="106">
        <v>22</v>
      </c>
      <c r="C737" s="106">
        <v>2</v>
      </c>
      <c r="D737" s="106">
        <v>2</v>
      </c>
      <c r="E737" s="7" t="s">
        <v>841</v>
      </c>
      <c r="H737" s="109">
        <f>IF('Раздел 22'!Q22&lt;='Раздел 22'!Q21,0,1)</f>
        <v>0</v>
      </c>
    </row>
    <row r="738" spans="1:8" ht="12.75">
      <c r="A738" s="106">
        <f t="shared" si="6"/>
        <v>609535</v>
      </c>
      <c r="B738" s="106">
        <v>22</v>
      </c>
      <c r="C738" s="106">
        <v>3</v>
      </c>
      <c r="D738" s="106">
        <v>3</v>
      </c>
      <c r="E738" s="7" t="s">
        <v>440</v>
      </c>
      <c r="H738" s="109">
        <f>IF('Раздел 22'!R22&lt;='Раздел 22'!R21,0,1)</f>
        <v>0</v>
      </c>
    </row>
    <row r="739" spans="1:8" ht="12.75">
      <c r="A739" s="106">
        <f t="shared" si="6"/>
        <v>609535</v>
      </c>
      <c r="B739" s="106">
        <v>22</v>
      </c>
      <c r="C739" s="106">
        <v>4</v>
      </c>
      <c r="D739" s="106">
        <v>4</v>
      </c>
      <c r="E739" s="7" t="s">
        <v>842</v>
      </c>
      <c r="H739" s="109">
        <f>IF('Раздел 22'!P24&lt;='Раздел 22'!P23,0,1)</f>
        <v>0</v>
      </c>
    </row>
    <row r="740" spans="1:8" ht="12.75">
      <c r="A740" s="106">
        <f t="shared" si="6"/>
        <v>609535</v>
      </c>
      <c r="B740" s="106">
        <v>22</v>
      </c>
      <c r="C740" s="106">
        <v>5</v>
      </c>
      <c r="D740" s="106">
        <v>5</v>
      </c>
      <c r="E740" s="7" t="s">
        <v>843</v>
      </c>
      <c r="H740" s="109">
        <f>IF('Раздел 22'!Q24&lt;='Раздел 22'!Q23,0,1)</f>
        <v>0</v>
      </c>
    </row>
    <row r="741" spans="1:8" ht="12.75">
      <c r="A741" s="106">
        <f t="shared" si="6"/>
        <v>609535</v>
      </c>
      <c r="B741" s="106">
        <v>22</v>
      </c>
      <c r="C741" s="106">
        <v>6</v>
      </c>
      <c r="D741" s="106">
        <v>6</v>
      </c>
      <c r="E741" s="7" t="s">
        <v>441</v>
      </c>
      <c r="H741" s="109">
        <f>IF('Раздел 22'!R24&lt;='Раздел 22'!R23,0,1)</f>
        <v>0</v>
      </c>
    </row>
    <row r="742" spans="1:8" ht="12.75">
      <c r="A742" s="106">
        <f t="shared" si="6"/>
        <v>609535</v>
      </c>
      <c r="B742" s="106">
        <v>22</v>
      </c>
      <c r="C742" s="106">
        <v>7</v>
      </c>
      <c r="D742" s="106">
        <v>7</v>
      </c>
      <c r="E742" s="7" t="s">
        <v>844</v>
      </c>
      <c r="H742" s="109">
        <f>IF('Раздел 22'!P26&lt;='Раздел 22'!P25,0,1)</f>
        <v>0</v>
      </c>
    </row>
    <row r="743" spans="1:8" ht="12.75">
      <c r="A743" s="106">
        <f t="shared" si="6"/>
        <v>609535</v>
      </c>
      <c r="B743" s="106">
        <v>22</v>
      </c>
      <c r="C743" s="106">
        <v>8</v>
      </c>
      <c r="D743" s="106">
        <v>8</v>
      </c>
      <c r="E743" s="7" t="s">
        <v>845</v>
      </c>
      <c r="H743" s="109">
        <f>IF('Раздел 22'!Q26&lt;='Раздел 22'!Q25,0,1)</f>
        <v>0</v>
      </c>
    </row>
    <row r="744" spans="1:8" ht="12.75">
      <c r="A744" s="106">
        <f t="shared" si="6"/>
        <v>609535</v>
      </c>
      <c r="B744" s="106">
        <v>22</v>
      </c>
      <c r="C744" s="106">
        <v>9</v>
      </c>
      <c r="D744" s="106">
        <v>9</v>
      </c>
      <c r="E744" s="7" t="s">
        <v>442</v>
      </c>
      <c r="H744" s="109">
        <f>IF('Раздел 22'!R26&lt;='Раздел 22'!R25,0,1)</f>
        <v>0</v>
      </c>
    </row>
    <row r="745" spans="1:8" ht="12.75">
      <c r="A745" s="106">
        <f t="shared" si="6"/>
        <v>609535</v>
      </c>
      <c r="B745" s="106">
        <v>22</v>
      </c>
      <c r="C745" s="106">
        <v>10</v>
      </c>
      <c r="D745" s="106">
        <v>10</v>
      </c>
      <c r="E745" s="7" t="s">
        <v>910</v>
      </c>
      <c r="H745" s="109">
        <f>IF('Раздел 22'!P25&lt;=SUM('Раздел 22'!P21,'Раздел 22'!P23),0,1)</f>
        <v>0</v>
      </c>
    </row>
    <row r="746" spans="1:8" ht="12.75">
      <c r="A746" s="106">
        <f t="shared" si="6"/>
        <v>609535</v>
      </c>
      <c r="B746" s="106">
        <v>22</v>
      </c>
      <c r="C746" s="106">
        <v>11</v>
      </c>
      <c r="D746" s="106">
        <v>11</v>
      </c>
      <c r="E746" s="7" t="s">
        <v>911</v>
      </c>
      <c r="H746" s="109">
        <f>IF('Раздел 22'!Q25&lt;=SUM('Раздел 22'!Q21,'Раздел 22'!Q23),0,1)</f>
        <v>0</v>
      </c>
    </row>
    <row r="747" spans="1:8" ht="12.75">
      <c r="A747" s="106">
        <f t="shared" si="6"/>
        <v>609535</v>
      </c>
      <c r="B747" s="106">
        <v>22</v>
      </c>
      <c r="C747" s="106">
        <v>12</v>
      </c>
      <c r="D747" s="106">
        <v>12</v>
      </c>
      <c r="E747" s="7" t="s">
        <v>912</v>
      </c>
      <c r="H747" s="109">
        <f>IF('Раздел 22'!R25&lt;=SUM('Раздел 22'!R21,'Раздел 22'!R23),0,1)</f>
        <v>0</v>
      </c>
    </row>
    <row r="748" spans="1:8" ht="12.75">
      <c r="A748" s="106">
        <f t="shared" si="6"/>
        <v>609535</v>
      </c>
      <c r="B748" s="106">
        <v>22</v>
      </c>
      <c r="C748" s="106">
        <v>13</v>
      </c>
      <c r="D748" s="106">
        <v>13</v>
      </c>
      <c r="E748" s="7" t="s">
        <v>907</v>
      </c>
      <c r="H748" s="109">
        <f>IF('Раздел 22'!P26&lt;=SUM('Раздел 22'!P22,'Раздел 22'!P24),0,1)</f>
        <v>0</v>
      </c>
    </row>
    <row r="749" spans="1:8" ht="12.75">
      <c r="A749" s="106">
        <f t="shared" si="6"/>
        <v>609535</v>
      </c>
      <c r="B749" s="106">
        <v>22</v>
      </c>
      <c r="C749" s="106">
        <v>14</v>
      </c>
      <c r="D749" s="106">
        <v>14</v>
      </c>
      <c r="E749" s="7" t="s">
        <v>908</v>
      </c>
      <c r="H749" s="109">
        <f>IF('Раздел 22'!Q26&lt;=SUM('Раздел 22'!Q22,'Раздел 22'!Q24),0,1)</f>
        <v>0</v>
      </c>
    </row>
    <row r="750" spans="1:8" ht="12.75">
      <c r="A750" s="106">
        <f t="shared" si="6"/>
        <v>609535</v>
      </c>
      <c r="B750" s="106">
        <v>22</v>
      </c>
      <c r="C750" s="106">
        <v>15</v>
      </c>
      <c r="D750" s="106">
        <v>15</v>
      </c>
      <c r="E750" s="7" t="s">
        <v>909</v>
      </c>
      <c r="H750" s="109">
        <f>IF('Раздел 22'!R26&lt;=SUM('Раздел 22'!R22,'Раздел 22'!R24),0,1)</f>
        <v>0</v>
      </c>
    </row>
    <row r="751" spans="1:8" ht="12.75">
      <c r="A751" s="106">
        <f t="shared" si="6"/>
        <v>609535</v>
      </c>
      <c r="B751" s="106">
        <v>22</v>
      </c>
      <c r="C751" s="106">
        <v>16</v>
      </c>
      <c r="D751" s="106">
        <v>16</v>
      </c>
      <c r="E751" s="7" t="s">
        <v>901</v>
      </c>
      <c r="H751" s="109">
        <f>IF('Раздел 22'!Q21&lt;='Раздел 22'!P21,0,1)</f>
        <v>0</v>
      </c>
    </row>
    <row r="752" spans="1:8" ht="12.75">
      <c r="A752" s="106">
        <f t="shared" si="6"/>
        <v>609535</v>
      </c>
      <c r="B752" s="106">
        <v>22</v>
      </c>
      <c r="C752" s="106">
        <v>17</v>
      </c>
      <c r="D752" s="106">
        <v>17</v>
      </c>
      <c r="E752" s="7" t="s">
        <v>902</v>
      </c>
      <c r="H752" s="109">
        <f>IF('Раздел 22'!Q22&lt;='Раздел 22'!P22,0,1)</f>
        <v>0</v>
      </c>
    </row>
    <row r="753" spans="1:8" ht="12.75">
      <c r="A753" s="106">
        <f t="shared" si="6"/>
        <v>609535</v>
      </c>
      <c r="B753" s="106">
        <v>22</v>
      </c>
      <c r="C753" s="106">
        <v>18</v>
      </c>
      <c r="D753" s="106">
        <v>18</v>
      </c>
      <c r="E753" s="7" t="s">
        <v>903</v>
      </c>
      <c r="H753" s="109">
        <f>IF('Раздел 22'!Q23&lt;='Раздел 22'!P23,0,1)</f>
        <v>0</v>
      </c>
    </row>
    <row r="754" spans="1:8" ht="12.75">
      <c r="A754" s="106">
        <f t="shared" si="6"/>
        <v>609535</v>
      </c>
      <c r="B754" s="106">
        <v>22</v>
      </c>
      <c r="C754" s="106">
        <v>19</v>
      </c>
      <c r="D754" s="106">
        <v>19</v>
      </c>
      <c r="E754" s="7" t="s">
        <v>904</v>
      </c>
      <c r="H754" s="109">
        <f>IF('Раздел 22'!Q24&lt;='Раздел 22'!P24,0,1)</f>
        <v>0</v>
      </c>
    </row>
    <row r="755" spans="1:8" ht="12.75">
      <c r="A755" s="106">
        <f t="shared" si="6"/>
        <v>609535</v>
      </c>
      <c r="B755" s="106">
        <v>22</v>
      </c>
      <c r="C755" s="106">
        <v>20</v>
      </c>
      <c r="D755" s="106">
        <v>20</v>
      </c>
      <c r="E755" s="7" t="s">
        <v>905</v>
      </c>
      <c r="H755" s="109">
        <f>IF('Раздел 22'!Q25&lt;='Раздел 22'!P25,0,1)</f>
        <v>0</v>
      </c>
    </row>
    <row r="756" spans="1:8" ht="12.75">
      <c r="A756" s="106">
        <f t="shared" si="6"/>
        <v>609535</v>
      </c>
      <c r="B756" s="106">
        <v>22</v>
      </c>
      <c r="C756" s="106">
        <v>21</v>
      </c>
      <c r="D756" s="106">
        <v>21</v>
      </c>
      <c r="E756" s="7" t="s">
        <v>906</v>
      </c>
      <c r="H756" s="109">
        <f>IF('Раздел 22'!Q26&lt;='Раздел 22'!P26,0,1)</f>
        <v>0</v>
      </c>
    </row>
    <row r="757" spans="1:8" ht="12.75">
      <c r="A757" s="108">
        <f t="shared" si="6"/>
        <v>609535</v>
      </c>
      <c r="B757" s="108">
        <v>23</v>
      </c>
      <c r="C757" s="108">
        <v>0</v>
      </c>
      <c r="D757" s="108">
        <v>0</v>
      </c>
      <c r="E757" s="108" t="str">
        <f>CONCATENATE("Межраздельный контроль - количество ошибок: ",H757)</f>
        <v>Межраздельный контроль - количество ошибок: 0</v>
      </c>
      <c r="F757" s="108"/>
      <c r="G757" s="108"/>
      <c r="H757" s="110">
        <f>SUM(H758:H853)</f>
        <v>0</v>
      </c>
    </row>
    <row r="758" spans="1:8" ht="12.75">
      <c r="A758" s="106">
        <f t="shared" si="6"/>
        <v>609535</v>
      </c>
      <c r="B758" s="106">
        <v>23</v>
      </c>
      <c r="C758" s="106">
        <v>1</v>
      </c>
      <c r="D758" s="106">
        <v>1</v>
      </c>
      <c r="E758" s="7" t="s">
        <v>846</v>
      </c>
      <c r="H758" s="109">
        <f>IF('Раздел 4'!Q21=SUM('Раздел 1'!P21,'Раздел 1'!P23,'Раздел 1'!P25),0,1)</f>
        <v>0</v>
      </c>
    </row>
    <row r="759" spans="1:8" ht="12.75">
      <c r="A759" s="106">
        <f t="shared" si="6"/>
        <v>609535</v>
      </c>
      <c r="B759" s="106">
        <v>23</v>
      </c>
      <c r="C759" s="106">
        <v>2</v>
      </c>
      <c r="D759" s="106">
        <v>2</v>
      </c>
      <c r="E759" s="7" t="s">
        <v>859</v>
      </c>
      <c r="H759" s="109">
        <f>IF(SUM('Раздел 4'!Q22:Q23)=SUM('Раздел 1'!Q22,'Раздел 1'!Q24,'Раздел 1'!Q26),0,1)</f>
        <v>0</v>
      </c>
    </row>
    <row r="760" spans="1:8" ht="12.75">
      <c r="A760" s="106">
        <f t="shared" si="6"/>
        <v>609535</v>
      </c>
      <c r="B760" s="106">
        <v>23</v>
      </c>
      <c r="C760" s="106">
        <v>3</v>
      </c>
      <c r="D760" s="106">
        <v>3</v>
      </c>
      <c r="E760" s="7" t="s">
        <v>860</v>
      </c>
      <c r="H760" s="109">
        <f>IF('Раздел 4'!Q24=SUM('Раздел 1'!R22,'Раздел 1'!R24,'Раздел 1'!R26),0,1)</f>
        <v>0</v>
      </c>
    </row>
    <row r="761" spans="1:8" ht="12.75">
      <c r="A761" s="106">
        <f t="shared" si="6"/>
        <v>609535</v>
      </c>
      <c r="B761" s="106">
        <v>23</v>
      </c>
      <c r="C761" s="106">
        <v>4</v>
      </c>
      <c r="D761" s="106">
        <v>4</v>
      </c>
      <c r="E761" s="7" t="s">
        <v>861</v>
      </c>
      <c r="H761" s="109">
        <f>IF('Раздел 4'!Q25=SUM('Раздел 1'!S22,'Раздел 1'!S24,'Раздел 1'!S26),0,1)</f>
        <v>0</v>
      </c>
    </row>
    <row r="762" spans="1:8" ht="12.75">
      <c r="A762" s="106">
        <f t="shared" si="6"/>
        <v>609535</v>
      </c>
      <c r="B762" s="106">
        <v>23</v>
      </c>
      <c r="C762" s="106">
        <v>5</v>
      </c>
      <c r="D762" s="106">
        <v>5</v>
      </c>
      <c r="E762" s="7" t="s">
        <v>867</v>
      </c>
      <c r="H762" s="109">
        <f>IF('Раздел 4'!Q26=SUM('Раздел 1'!T21,'Раздел 1'!T23,'Раздел 1'!T25),0,1)</f>
        <v>0</v>
      </c>
    </row>
    <row r="763" spans="1:8" ht="12.75">
      <c r="A763" s="106">
        <f t="shared" si="6"/>
        <v>609535</v>
      </c>
      <c r="B763" s="106">
        <v>23</v>
      </c>
      <c r="C763" s="106">
        <v>6</v>
      </c>
      <c r="D763" s="106">
        <v>6</v>
      </c>
      <c r="E763" s="7" t="s">
        <v>868</v>
      </c>
      <c r="H763" s="109">
        <f>IF(SUM('Раздел 4'!Q27:Q31)=SUM('Раздел 1'!U21,'Раздел 1'!U23,'Раздел 1'!U25),0,1)</f>
        <v>0</v>
      </c>
    </row>
    <row r="764" spans="1:8" ht="12.75">
      <c r="A764" s="106">
        <f t="shared" si="6"/>
        <v>609535</v>
      </c>
      <c r="B764" s="106">
        <v>23</v>
      </c>
      <c r="C764" s="106">
        <v>7</v>
      </c>
      <c r="D764" s="106">
        <v>7</v>
      </c>
      <c r="E764" s="7" t="s">
        <v>869</v>
      </c>
      <c r="H764" s="109">
        <f>IF(SUM('Раздел 4'!Q32:Q34)=SUM('Раздел 1'!V21,'Раздел 1'!V23,'Раздел 1'!V25),0,1)</f>
        <v>0</v>
      </c>
    </row>
    <row r="765" spans="1:8" ht="12.75">
      <c r="A765" s="106">
        <f t="shared" si="6"/>
        <v>609535</v>
      </c>
      <c r="B765" s="106">
        <v>23</v>
      </c>
      <c r="C765" s="106">
        <v>8</v>
      </c>
      <c r="D765" s="106">
        <v>8</v>
      </c>
      <c r="E765" s="7" t="s">
        <v>870</v>
      </c>
      <c r="H765" s="109">
        <f>IF('Раздел 4'!Q35=SUM('Раздел 1'!W21,'Раздел 1'!W23,'Раздел 1'!W25),0,1)</f>
        <v>0</v>
      </c>
    </row>
    <row r="766" spans="1:8" ht="12.75">
      <c r="A766" s="106">
        <f t="shared" si="6"/>
        <v>609535</v>
      </c>
      <c r="B766" s="106">
        <v>23</v>
      </c>
      <c r="C766" s="106">
        <v>9</v>
      </c>
      <c r="D766" s="106">
        <v>9</v>
      </c>
      <c r="E766" s="7" t="s">
        <v>871</v>
      </c>
      <c r="H766" s="109">
        <f>IF('Раздел 3'!P21&lt;=SUM('Раздел 4'!P21:P26),0,1)</f>
        <v>0</v>
      </c>
    </row>
    <row r="767" spans="1:8" ht="12.75">
      <c r="A767" s="106">
        <f t="shared" si="6"/>
        <v>609535</v>
      </c>
      <c r="B767" s="106">
        <v>23</v>
      </c>
      <c r="C767" s="106">
        <v>10</v>
      </c>
      <c r="D767" s="106">
        <v>10</v>
      </c>
      <c r="E767" s="7" t="s">
        <v>872</v>
      </c>
      <c r="H767" s="109">
        <f>IF('Раздел 3'!P22&lt;=SUM('Раздел 4'!P27:P31),0,1)</f>
        <v>0</v>
      </c>
    </row>
    <row r="768" spans="1:8" ht="12.75">
      <c r="A768" s="106">
        <f t="shared" si="6"/>
        <v>609535</v>
      </c>
      <c r="B768" s="106">
        <v>23</v>
      </c>
      <c r="C768" s="106">
        <v>11</v>
      </c>
      <c r="D768" s="106">
        <v>11</v>
      </c>
      <c r="E768" s="7" t="s">
        <v>873</v>
      </c>
      <c r="H768" s="109">
        <f>IF('Раздел 3'!P23&lt;=SUM('Раздел 4'!P32:P34),0,1)</f>
        <v>0</v>
      </c>
    </row>
    <row r="769" spans="1:8" ht="12.75">
      <c r="A769" s="106">
        <f t="shared" si="6"/>
        <v>609535</v>
      </c>
      <c r="B769" s="106">
        <v>23</v>
      </c>
      <c r="C769" s="106">
        <v>12</v>
      </c>
      <c r="D769" s="106">
        <v>12</v>
      </c>
      <c r="E769" s="7" t="s">
        <v>11</v>
      </c>
      <c r="H769" s="109">
        <f>IF('Раздел 4'!P35&gt;='Раздел 3'!P24,0,1)</f>
        <v>0</v>
      </c>
    </row>
    <row r="770" spans="1:8" ht="12.75">
      <c r="A770" s="106">
        <f t="shared" si="6"/>
        <v>609535</v>
      </c>
      <c r="B770" s="106">
        <v>23</v>
      </c>
      <c r="C770" s="106">
        <v>13</v>
      </c>
      <c r="D770" s="106">
        <v>13</v>
      </c>
      <c r="E770" s="7" t="s">
        <v>12</v>
      </c>
      <c r="H770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>
      <c r="A771" s="106">
        <f t="shared" si="6"/>
        <v>609535</v>
      </c>
      <c r="B771" s="106">
        <v>23</v>
      </c>
      <c r="C771" s="106">
        <v>14</v>
      </c>
      <c r="D771" s="106">
        <v>14</v>
      </c>
      <c r="E771" s="7" t="s">
        <v>13</v>
      </c>
      <c r="H771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>
      <c r="A772" s="106">
        <f t="shared" si="6"/>
        <v>609535</v>
      </c>
      <c r="B772" s="106">
        <v>23</v>
      </c>
      <c r="C772" s="106">
        <v>15</v>
      </c>
      <c r="D772" s="106">
        <v>15</v>
      </c>
      <c r="E772" s="7" t="s">
        <v>14</v>
      </c>
      <c r="H772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>
      <c r="A773" s="106">
        <f t="shared" si="6"/>
        <v>609535</v>
      </c>
      <c r="B773" s="106">
        <v>23</v>
      </c>
      <c r="C773" s="106">
        <v>16</v>
      </c>
      <c r="D773" s="106">
        <v>16</v>
      </c>
      <c r="E773" s="7" t="s">
        <v>15</v>
      </c>
      <c r="H773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>
      <c r="A774" s="106">
        <f>P_3</f>
        <v>609535</v>
      </c>
      <c r="B774" s="106">
        <v>23</v>
      </c>
      <c r="C774" s="106">
        <v>17</v>
      </c>
      <c r="D774" s="106">
        <v>17</v>
      </c>
      <c r="E774" s="7" t="s">
        <v>889</v>
      </c>
      <c r="H774" s="109">
        <f>IF('Раздел 4'!Q35='Раздел 5'!P40,0,1)</f>
        <v>0</v>
      </c>
    </row>
    <row r="775" spans="1:8" ht="12.75">
      <c r="A775" s="106">
        <f>P_3</f>
        <v>609535</v>
      </c>
      <c r="B775" s="106">
        <v>23</v>
      </c>
      <c r="C775" s="106">
        <v>18</v>
      </c>
      <c r="D775" s="106">
        <v>18</v>
      </c>
      <c r="E775" s="7" t="s">
        <v>890</v>
      </c>
      <c r="H775" s="109">
        <f>IF('Раздел 4'!T35='Раздел 5'!Q40,0,1)</f>
        <v>0</v>
      </c>
    </row>
    <row r="776" spans="1:8" ht="12.75">
      <c r="A776" s="106">
        <f>P_3</f>
        <v>609535</v>
      </c>
      <c r="B776" s="106">
        <v>23</v>
      </c>
      <c r="C776" s="106">
        <v>19</v>
      </c>
      <c r="D776" s="106">
        <v>19</v>
      </c>
      <c r="E776" s="7" t="s">
        <v>891</v>
      </c>
      <c r="H776" s="109">
        <f>IF('Раздел 5'!R40='Раздел 4'!Q21,0,1)</f>
        <v>0</v>
      </c>
    </row>
    <row r="777" spans="1:8" ht="12.75">
      <c r="A777" s="106">
        <f aca="true" t="shared" si="7" ref="A777:A840">P_3</f>
        <v>609535</v>
      </c>
      <c r="B777" s="106">
        <v>23</v>
      </c>
      <c r="C777" s="106">
        <v>20</v>
      </c>
      <c r="D777" s="106">
        <v>20</v>
      </c>
      <c r="E777" s="7" t="s">
        <v>892</v>
      </c>
      <c r="H777" s="109">
        <f>IF('Раздел 5'!S40=SUM('Раздел 4'!Q22:Q23),0,1)</f>
        <v>0</v>
      </c>
    </row>
    <row r="778" spans="1:8" ht="12.75">
      <c r="A778" s="106">
        <f t="shared" si="7"/>
        <v>609535</v>
      </c>
      <c r="B778" s="106">
        <v>23</v>
      </c>
      <c r="C778" s="106">
        <v>21</v>
      </c>
      <c r="D778" s="106">
        <v>21</v>
      </c>
      <c r="E778" s="7" t="s">
        <v>893</v>
      </c>
      <c r="H778" s="109">
        <f>IF('Раздел 5'!T40='Раздел 4'!Q31,0,1)</f>
        <v>0</v>
      </c>
    </row>
    <row r="779" spans="1:8" ht="12.75">
      <c r="A779" s="106">
        <f t="shared" si="7"/>
        <v>609535</v>
      </c>
      <c r="B779" s="106">
        <v>23</v>
      </c>
      <c r="C779" s="106">
        <v>22</v>
      </c>
      <c r="D779" s="106">
        <v>22</v>
      </c>
      <c r="E779" s="7" t="s">
        <v>894</v>
      </c>
      <c r="H779" s="109">
        <f>IF('Раздел 5'!U40=SUM('Раздел 4'!Q32:Q34),0,1)</f>
        <v>0</v>
      </c>
    </row>
    <row r="780" spans="1:8" ht="12.75">
      <c r="A780" s="106">
        <f t="shared" si="7"/>
        <v>609535</v>
      </c>
      <c r="B780" s="106">
        <v>23</v>
      </c>
      <c r="C780" s="106">
        <v>23</v>
      </c>
      <c r="D780" s="106">
        <v>23</v>
      </c>
      <c r="E780" s="7" t="s">
        <v>38</v>
      </c>
      <c r="H780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81" spans="1:8" ht="12.75">
      <c r="A781" s="106">
        <f t="shared" si="7"/>
        <v>609535</v>
      </c>
      <c r="B781" s="106">
        <v>23</v>
      </c>
      <c r="C781" s="106">
        <v>24</v>
      </c>
      <c r="D781" s="106">
        <v>24</v>
      </c>
      <c r="E781" s="7" t="s">
        <v>39</v>
      </c>
      <c r="H781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>
      <c r="A782" s="106">
        <f t="shared" si="7"/>
        <v>609535</v>
      </c>
      <c r="B782" s="106">
        <v>23</v>
      </c>
      <c r="C782" s="106">
        <v>25</v>
      </c>
      <c r="D782" s="106">
        <v>25</v>
      </c>
      <c r="E782" s="7" t="s">
        <v>40</v>
      </c>
      <c r="H782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83" spans="1:8" ht="12.75">
      <c r="A783" s="106">
        <f t="shared" si="7"/>
        <v>609535</v>
      </c>
      <c r="B783" s="106">
        <v>23</v>
      </c>
      <c r="C783" s="106">
        <v>26</v>
      </c>
      <c r="D783" s="106">
        <v>26</v>
      </c>
      <c r="E783" s="7" t="s">
        <v>41</v>
      </c>
      <c r="H783" s="109">
        <f>IF('Раздел 19'!S21='Раздел 2'!P50,0,1)</f>
        <v>0</v>
      </c>
    </row>
    <row r="784" spans="1:8" ht="12.75">
      <c r="A784" s="106">
        <f t="shared" si="7"/>
        <v>609535</v>
      </c>
      <c r="B784" s="106">
        <v>23</v>
      </c>
      <c r="C784" s="106">
        <v>27</v>
      </c>
      <c r="D784" s="106">
        <v>27</v>
      </c>
      <c r="E784" s="7" t="s">
        <v>42</v>
      </c>
      <c r="H784" s="109">
        <f>IF('Раздел 19'!P21='Раздел 20'!Z35,0,1)</f>
        <v>0</v>
      </c>
    </row>
    <row r="785" spans="1:8" ht="12.75">
      <c r="A785" s="106">
        <f t="shared" si="7"/>
        <v>609535</v>
      </c>
      <c r="B785" s="106">
        <v>23</v>
      </c>
      <c r="C785" s="106">
        <v>28</v>
      </c>
      <c r="D785" s="106">
        <v>28</v>
      </c>
      <c r="E785" s="7" t="s">
        <v>43</v>
      </c>
      <c r="H785" s="109">
        <f>IF('Раздел 19'!P21&lt;='Раздел 20'!P35,0,1)</f>
        <v>0</v>
      </c>
    </row>
    <row r="786" spans="1:8" ht="12.75">
      <c r="A786" s="106">
        <f t="shared" si="7"/>
        <v>609535</v>
      </c>
      <c r="B786" s="106">
        <v>23</v>
      </c>
      <c r="C786" s="106">
        <v>29</v>
      </c>
      <c r="D786" s="106">
        <v>29</v>
      </c>
      <c r="E786" s="7" t="s">
        <v>44</v>
      </c>
      <c r="H786" s="109">
        <f>IF('Раздел 19'!Q21&lt;='Раздел 20'!P35,0,1)</f>
        <v>0</v>
      </c>
    </row>
    <row r="787" spans="1:8" ht="12.75">
      <c r="A787" s="106">
        <f t="shared" si="7"/>
        <v>609535</v>
      </c>
      <c r="B787" s="106">
        <v>23</v>
      </c>
      <c r="C787" s="106">
        <v>30</v>
      </c>
      <c r="D787" s="106">
        <v>30</v>
      </c>
      <c r="E787" s="7" t="s">
        <v>45</v>
      </c>
      <c r="H787" s="109">
        <f>IF('Раздел 19'!R21&lt;='Раздел 20'!P35,0,1)</f>
        <v>0</v>
      </c>
    </row>
    <row r="788" spans="1:8" ht="12.75">
      <c r="A788" s="106">
        <f t="shared" si="7"/>
        <v>609535</v>
      </c>
      <c r="B788" s="106">
        <v>23</v>
      </c>
      <c r="C788" s="106">
        <v>31</v>
      </c>
      <c r="D788" s="106">
        <v>31</v>
      </c>
      <c r="E788" s="7" t="s">
        <v>52</v>
      </c>
      <c r="H788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89" spans="1:8" ht="12.75">
      <c r="A789" s="106">
        <f t="shared" si="7"/>
        <v>609535</v>
      </c>
      <c r="B789" s="106">
        <v>23</v>
      </c>
      <c r="C789" s="106">
        <v>32</v>
      </c>
      <c r="D789" s="106">
        <v>32</v>
      </c>
      <c r="E789" s="7" t="s">
        <v>53</v>
      </c>
      <c r="H789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0" spans="1:8" ht="12.75">
      <c r="A790" s="106">
        <f t="shared" si="7"/>
        <v>609535</v>
      </c>
      <c r="B790" s="106">
        <v>23</v>
      </c>
      <c r="C790" s="106">
        <v>33</v>
      </c>
      <c r="D790" s="106">
        <v>33</v>
      </c>
      <c r="E790" s="7" t="s">
        <v>54</v>
      </c>
      <c r="H790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791" spans="1:8" ht="12.75">
      <c r="A791" s="106">
        <f t="shared" si="7"/>
        <v>609535</v>
      </c>
      <c r="B791" s="106">
        <v>23</v>
      </c>
      <c r="C791" s="106">
        <v>34</v>
      </c>
      <c r="D791" s="106">
        <v>34</v>
      </c>
      <c r="E791" s="7" t="s">
        <v>55</v>
      </c>
      <c r="H791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792" spans="1:8" ht="12.75">
      <c r="A792" s="106">
        <f t="shared" si="7"/>
        <v>609535</v>
      </c>
      <c r="B792" s="106">
        <v>23</v>
      </c>
      <c r="C792" s="106">
        <v>35</v>
      </c>
      <c r="D792" s="106">
        <v>35</v>
      </c>
      <c r="E792" s="7" t="s">
        <v>56</v>
      </c>
      <c r="H792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793" spans="1:8" ht="12.75">
      <c r="A793" s="106">
        <f t="shared" si="7"/>
        <v>609535</v>
      </c>
      <c r="B793" s="106">
        <v>23</v>
      </c>
      <c r="C793" s="106">
        <v>36</v>
      </c>
      <c r="D793" s="106">
        <v>36</v>
      </c>
      <c r="E793" s="7" t="s">
        <v>57</v>
      </c>
      <c r="H793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794" spans="1:8" ht="12.75">
      <c r="A794" s="106">
        <f t="shared" si="7"/>
        <v>609535</v>
      </c>
      <c r="B794" s="106">
        <v>23</v>
      </c>
      <c r="C794" s="106">
        <v>37</v>
      </c>
      <c r="D794" s="106">
        <v>37</v>
      </c>
      <c r="E794" s="7" t="s">
        <v>58</v>
      </c>
      <c r="H794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795" spans="1:8" ht="12.75">
      <c r="A795" s="106">
        <f t="shared" si="7"/>
        <v>609535</v>
      </c>
      <c r="B795" s="106">
        <v>23</v>
      </c>
      <c r="C795" s="106">
        <v>38</v>
      </c>
      <c r="D795" s="106">
        <v>38</v>
      </c>
      <c r="E795" s="7" t="s">
        <v>59</v>
      </c>
      <c r="H795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796" spans="1:8" ht="12.75">
      <c r="A796" s="106">
        <f t="shared" si="7"/>
        <v>609535</v>
      </c>
      <c r="B796" s="106">
        <v>23</v>
      </c>
      <c r="C796" s="106">
        <v>39</v>
      </c>
      <c r="D796" s="106">
        <v>39</v>
      </c>
      <c r="E796" s="7" t="s">
        <v>60</v>
      </c>
      <c r="H796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797" spans="1:8" ht="12.75">
      <c r="A797" s="106">
        <f t="shared" si="7"/>
        <v>609535</v>
      </c>
      <c r="B797" s="106">
        <v>23</v>
      </c>
      <c r="C797" s="106">
        <v>40</v>
      </c>
      <c r="D797" s="106">
        <v>40</v>
      </c>
      <c r="E797" s="7" t="s">
        <v>61</v>
      </c>
      <c r="H797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798" spans="1:8" ht="12.75">
      <c r="A798" s="106">
        <f t="shared" si="7"/>
        <v>609535</v>
      </c>
      <c r="B798" s="106">
        <v>23</v>
      </c>
      <c r="C798" s="106">
        <v>41</v>
      </c>
      <c r="D798" s="106">
        <v>41</v>
      </c>
      <c r="E798" s="7" t="s">
        <v>62</v>
      </c>
      <c r="H798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799" spans="1:8" ht="12.75">
      <c r="A799" s="106">
        <f t="shared" si="7"/>
        <v>609535</v>
      </c>
      <c r="B799" s="106">
        <v>23</v>
      </c>
      <c r="C799" s="106">
        <v>42</v>
      </c>
      <c r="D799" s="106">
        <v>42</v>
      </c>
      <c r="E799" s="7" t="s">
        <v>63</v>
      </c>
      <c r="H799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0" spans="1:8" ht="12.75">
      <c r="A800" s="106">
        <f t="shared" si="7"/>
        <v>609535</v>
      </c>
      <c r="B800" s="106">
        <v>23</v>
      </c>
      <c r="C800" s="106">
        <v>43</v>
      </c>
      <c r="D800" s="106">
        <v>43</v>
      </c>
      <c r="E800" s="7" t="s">
        <v>64</v>
      </c>
      <c r="H800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01" spans="1:8" ht="12.75">
      <c r="A801" s="106">
        <f t="shared" si="7"/>
        <v>609535</v>
      </c>
      <c r="B801" s="106">
        <v>23</v>
      </c>
      <c r="C801" s="106">
        <v>44</v>
      </c>
      <c r="D801" s="106">
        <v>44</v>
      </c>
      <c r="E801" s="7" t="s">
        <v>65</v>
      </c>
      <c r="H801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02" spans="1:8" ht="12.75">
      <c r="A802" s="106">
        <f t="shared" si="7"/>
        <v>609535</v>
      </c>
      <c r="B802" s="106">
        <v>23</v>
      </c>
      <c r="C802" s="106">
        <v>45</v>
      </c>
      <c r="D802" s="106">
        <v>45</v>
      </c>
      <c r="E802" s="7" t="s">
        <v>66</v>
      </c>
      <c r="H802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03" spans="1:8" ht="12.75">
      <c r="A803" s="106">
        <f t="shared" si="7"/>
        <v>609535</v>
      </c>
      <c r="B803" s="106">
        <v>23</v>
      </c>
      <c r="C803" s="106">
        <v>46</v>
      </c>
      <c r="D803" s="106">
        <v>46</v>
      </c>
      <c r="E803" s="7" t="s">
        <v>46</v>
      </c>
      <c r="H803" s="109">
        <f>IF('Раздел 22'!P21&lt;='Раздел 4'!P40,0,1)</f>
        <v>0</v>
      </c>
    </row>
    <row r="804" spans="1:8" ht="12.75">
      <c r="A804" s="106">
        <f t="shared" si="7"/>
        <v>609535</v>
      </c>
      <c r="B804" s="106">
        <v>23</v>
      </c>
      <c r="C804" s="106">
        <v>47</v>
      </c>
      <c r="D804" s="106">
        <v>47</v>
      </c>
      <c r="E804" s="7" t="s">
        <v>47</v>
      </c>
      <c r="H804" s="109">
        <f>IF('Раздел 22'!P22&lt;='Раздел 4'!P41,0,1)</f>
        <v>0</v>
      </c>
    </row>
    <row r="805" spans="1:8" ht="12.75">
      <c r="A805" s="106">
        <f t="shared" si="7"/>
        <v>609535</v>
      </c>
      <c r="B805" s="106">
        <v>23</v>
      </c>
      <c r="C805" s="106">
        <v>48</v>
      </c>
      <c r="D805" s="106">
        <v>48</v>
      </c>
      <c r="E805" s="7" t="s">
        <v>48</v>
      </c>
      <c r="H805" s="109">
        <f>IF('Раздел 22'!P23&lt;='Раздел 4'!P42,0,1)</f>
        <v>0</v>
      </c>
    </row>
    <row r="806" spans="1:8" ht="12.75">
      <c r="A806" s="106">
        <f t="shared" si="7"/>
        <v>609535</v>
      </c>
      <c r="B806" s="106">
        <v>23</v>
      </c>
      <c r="C806" s="106">
        <v>49</v>
      </c>
      <c r="D806" s="106">
        <v>49</v>
      </c>
      <c r="E806" s="7" t="s">
        <v>49</v>
      </c>
      <c r="H806" s="109">
        <f>IF('Раздел 22'!P24&lt;='Раздел 4'!P43,0,1)</f>
        <v>0</v>
      </c>
    </row>
    <row r="807" spans="1:8" ht="12.75">
      <c r="A807" s="106">
        <f t="shared" si="7"/>
        <v>609535</v>
      </c>
      <c r="B807" s="106">
        <v>23</v>
      </c>
      <c r="C807" s="106">
        <v>50</v>
      </c>
      <c r="D807" s="106">
        <v>50</v>
      </c>
      <c r="E807" s="7" t="s">
        <v>50</v>
      </c>
      <c r="H807" s="109">
        <f>IF('Раздел 22'!P25&lt;='Раздел 4'!P44,0,1)</f>
        <v>0</v>
      </c>
    </row>
    <row r="808" spans="1:8" ht="12.75">
      <c r="A808" s="106">
        <f t="shared" si="7"/>
        <v>609535</v>
      </c>
      <c r="B808" s="106">
        <v>23</v>
      </c>
      <c r="C808" s="106">
        <v>51</v>
      </c>
      <c r="D808" s="106">
        <v>51</v>
      </c>
      <c r="E808" s="7" t="s">
        <v>51</v>
      </c>
      <c r="H808" s="109">
        <f>IF('Раздел 22'!P26&lt;='Раздел 4'!P45,0,1)</f>
        <v>0</v>
      </c>
    </row>
    <row r="809" spans="1:8" s="168" customFormat="1" ht="12.75">
      <c r="A809" s="168">
        <f t="shared" si="7"/>
        <v>609535</v>
      </c>
      <c r="B809" s="168">
        <v>23</v>
      </c>
      <c r="C809" s="168">
        <v>52</v>
      </c>
      <c r="D809" s="168">
        <v>52</v>
      </c>
      <c r="E809" s="169" t="s">
        <v>432</v>
      </c>
      <c r="H809" s="170">
        <f>IF('Раздел 22'!R21&lt;='Раздел 4'!P40,0,1)</f>
        <v>0</v>
      </c>
    </row>
    <row r="810" spans="1:8" s="168" customFormat="1" ht="12.75">
      <c r="A810" s="168">
        <f t="shared" si="7"/>
        <v>609535</v>
      </c>
      <c r="B810" s="168">
        <v>23</v>
      </c>
      <c r="C810" s="168">
        <v>53</v>
      </c>
      <c r="D810" s="168">
        <v>53</v>
      </c>
      <c r="E810" s="169" t="s">
        <v>433</v>
      </c>
      <c r="H810" s="170">
        <f>IF('Раздел 22'!R22&lt;='Раздел 4'!P41,0,1)</f>
        <v>0</v>
      </c>
    </row>
    <row r="811" spans="1:8" s="168" customFormat="1" ht="12.75">
      <c r="A811" s="168">
        <f t="shared" si="7"/>
        <v>609535</v>
      </c>
      <c r="B811" s="168">
        <v>23</v>
      </c>
      <c r="C811" s="168">
        <v>54</v>
      </c>
      <c r="D811" s="168">
        <v>54</v>
      </c>
      <c r="E811" s="169" t="s">
        <v>434</v>
      </c>
      <c r="H811" s="170">
        <f>IF('Раздел 22'!R23&lt;='Раздел 4'!P42,0,1)</f>
        <v>0</v>
      </c>
    </row>
    <row r="812" spans="1:8" s="168" customFormat="1" ht="12.75">
      <c r="A812" s="168">
        <f t="shared" si="7"/>
        <v>609535</v>
      </c>
      <c r="B812" s="168">
        <v>23</v>
      </c>
      <c r="C812" s="168">
        <v>55</v>
      </c>
      <c r="D812" s="168">
        <v>55</v>
      </c>
      <c r="E812" s="169" t="s">
        <v>896</v>
      </c>
      <c r="H812" s="170">
        <f>IF('Раздел 22'!R24&lt;='Раздел 4'!P43,0,1)</f>
        <v>0</v>
      </c>
    </row>
    <row r="813" spans="1:8" s="168" customFormat="1" ht="12.75">
      <c r="A813" s="168">
        <f t="shared" si="7"/>
        <v>609535</v>
      </c>
      <c r="B813" s="168">
        <v>23</v>
      </c>
      <c r="C813" s="168">
        <v>56</v>
      </c>
      <c r="D813" s="168">
        <v>56</v>
      </c>
      <c r="E813" s="169" t="s">
        <v>897</v>
      </c>
      <c r="H813" s="170">
        <f>IF('Раздел 22'!R25&lt;='Раздел 4'!P44,0,1)</f>
        <v>0</v>
      </c>
    </row>
    <row r="814" spans="1:8" s="168" customFormat="1" ht="12.75">
      <c r="A814" s="168">
        <f t="shared" si="7"/>
        <v>609535</v>
      </c>
      <c r="B814" s="168">
        <v>23</v>
      </c>
      <c r="C814" s="168">
        <v>57</v>
      </c>
      <c r="D814" s="168">
        <v>57</v>
      </c>
      <c r="E814" s="169" t="s">
        <v>437</v>
      </c>
      <c r="H814" s="170">
        <f>IF('Раздел 22'!R26&lt;='Раздел 4'!P45,0,1)</f>
        <v>0</v>
      </c>
    </row>
    <row r="815" spans="1:8" ht="12.75">
      <c r="A815" s="106">
        <f t="shared" si="7"/>
        <v>609535</v>
      </c>
      <c r="B815" s="106">
        <v>23</v>
      </c>
      <c r="C815" s="106">
        <v>58</v>
      </c>
      <c r="D815" s="106">
        <v>58</v>
      </c>
      <c r="E815" s="7" t="s">
        <v>248</v>
      </c>
      <c r="H815" s="109">
        <f>IF('Раздел 19'!P22&lt;='Раздел 4'!V35,0,1)</f>
        <v>0</v>
      </c>
    </row>
    <row r="816" spans="1:8" ht="12.75">
      <c r="A816" s="106">
        <f t="shared" si="7"/>
        <v>609535</v>
      </c>
      <c r="B816" s="106">
        <v>23</v>
      </c>
      <c r="C816" s="106">
        <v>59</v>
      </c>
      <c r="D816" s="106">
        <v>59</v>
      </c>
      <c r="E816" s="7" t="s">
        <v>249</v>
      </c>
      <c r="H816" s="109">
        <f>IF('Раздел 19'!P23&lt;='Раздел 4'!X35,0,1)</f>
        <v>0</v>
      </c>
    </row>
    <row r="817" spans="1:8" ht="12.75">
      <c r="A817" s="106">
        <f t="shared" si="7"/>
        <v>609535</v>
      </c>
      <c r="B817" s="106">
        <v>23</v>
      </c>
      <c r="C817" s="106">
        <v>60</v>
      </c>
      <c r="D817" s="106">
        <v>60</v>
      </c>
      <c r="E817" s="7" t="s">
        <v>250</v>
      </c>
      <c r="H817" s="109">
        <f>IF('Раздел 19'!P24&lt;='Раздел 4'!Z35,0,1)</f>
        <v>0</v>
      </c>
    </row>
    <row r="818" spans="1:8" ht="12.75">
      <c r="A818" s="106">
        <f t="shared" si="7"/>
        <v>609535</v>
      </c>
      <c r="B818" s="106">
        <v>23</v>
      </c>
      <c r="C818" s="106">
        <v>61</v>
      </c>
      <c r="D818" s="106">
        <v>61</v>
      </c>
      <c r="E818" s="7" t="s">
        <v>251</v>
      </c>
      <c r="H818" s="109">
        <f>IF('Раздел 19'!P25&lt;='Раздел 4'!AB35,0,1)</f>
        <v>0</v>
      </c>
    </row>
    <row r="819" spans="1:8" ht="12.75">
      <c r="A819" s="106">
        <f t="shared" si="7"/>
        <v>609535</v>
      </c>
      <c r="B819" s="106">
        <v>23</v>
      </c>
      <c r="C819" s="106">
        <v>62</v>
      </c>
      <c r="D819" s="106">
        <v>62</v>
      </c>
      <c r="E819" s="7" t="s">
        <v>252</v>
      </c>
      <c r="H819" s="109">
        <f>IF('Раздел 19'!P26&lt;='Раздел 4'!AD35,0,1)</f>
        <v>0</v>
      </c>
    </row>
    <row r="820" spans="1:8" ht="12.75">
      <c r="A820" s="106">
        <f t="shared" si="7"/>
        <v>609535</v>
      </c>
      <c r="B820" s="106">
        <v>23</v>
      </c>
      <c r="C820" s="106">
        <v>63</v>
      </c>
      <c r="D820" s="106">
        <v>63</v>
      </c>
      <c r="E820" s="7" t="s">
        <v>253</v>
      </c>
      <c r="H820" s="109">
        <f>IF('Раздел 19'!P27&lt;='Раздел 4'!AF35,0,1)</f>
        <v>0</v>
      </c>
    </row>
    <row r="821" spans="1:8" ht="12.75">
      <c r="A821" s="106">
        <f t="shared" si="7"/>
        <v>609535</v>
      </c>
      <c r="B821" s="106">
        <v>23</v>
      </c>
      <c r="C821" s="106">
        <v>64</v>
      </c>
      <c r="D821" s="106">
        <v>64</v>
      </c>
      <c r="E821" s="7" t="s">
        <v>254</v>
      </c>
      <c r="H821" s="109">
        <f>IF('Раздел 19'!P28&lt;='Раздел 4'!AH35,0,1)</f>
        <v>0</v>
      </c>
    </row>
    <row r="822" spans="1:8" ht="12.75">
      <c r="A822" s="106">
        <f t="shared" si="7"/>
        <v>609535</v>
      </c>
      <c r="B822" s="106">
        <v>23</v>
      </c>
      <c r="C822" s="106">
        <v>65</v>
      </c>
      <c r="D822" s="106">
        <v>65</v>
      </c>
      <c r="E822" s="7" t="s">
        <v>255</v>
      </c>
      <c r="H822" s="109">
        <f>IF('Раздел 19'!P29&lt;='Раздел 4'!AJ35,0,1)</f>
        <v>0</v>
      </c>
    </row>
    <row r="823" spans="1:8" ht="12.75">
      <c r="A823" s="106">
        <f t="shared" si="7"/>
        <v>609535</v>
      </c>
      <c r="B823" s="106">
        <v>23</v>
      </c>
      <c r="C823" s="106">
        <v>66</v>
      </c>
      <c r="D823" s="106">
        <v>66</v>
      </c>
      <c r="E823" s="7" t="s">
        <v>256</v>
      </c>
      <c r="H823" s="109">
        <f>IF('Раздел 19'!Q22&lt;='Раздел 4'!V35,0,1)</f>
        <v>0</v>
      </c>
    </row>
    <row r="824" spans="1:8" ht="12.75">
      <c r="A824" s="106">
        <f t="shared" si="7"/>
        <v>609535</v>
      </c>
      <c r="B824" s="106">
        <v>23</v>
      </c>
      <c r="C824" s="106">
        <v>67</v>
      </c>
      <c r="D824" s="106">
        <v>67</v>
      </c>
      <c r="E824" s="7" t="s">
        <v>257</v>
      </c>
      <c r="H824" s="109">
        <f>IF('Раздел 19'!Q23&lt;='Раздел 4'!X35,0,1)</f>
        <v>0</v>
      </c>
    </row>
    <row r="825" spans="1:8" ht="12.75">
      <c r="A825" s="106">
        <f t="shared" si="7"/>
        <v>609535</v>
      </c>
      <c r="B825" s="106">
        <v>23</v>
      </c>
      <c r="C825" s="106">
        <v>68</v>
      </c>
      <c r="D825" s="106">
        <v>68</v>
      </c>
      <c r="E825" s="7" t="s">
        <v>258</v>
      </c>
      <c r="H825" s="109">
        <f>IF('Раздел 19'!Q24&lt;='Раздел 4'!Z35,0,1)</f>
        <v>0</v>
      </c>
    </row>
    <row r="826" spans="1:8" ht="12.75">
      <c r="A826" s="106">
        <f t="shared" si="7"/>
        <v>609535</v>
      </c>
      <c r="B826" s="106">
        <v>23</v>
      </c>
      <c r="C826" s="106">
        <v>69</v>
      </c>
      <c r="D826" s="106">
        <v>69</v>
      </c>
      <c r="E826" s="7" t="s">
        <v>259</v>
      </c>
      <c r="H826" s="109">
        <f>IF('Раздел 19'!Q25&lt;='Раздел 4'!AB35,0,1)</f>
        <v>0</v>
      </c>
    </row>
    <row r="827" spans="1:8" ht="12.75">
      <c r="A827" s="106">
        <f t="shared" si="7"/>
        <v>609535</v>
      </c>
      <c r="B827" s="106">
        <v>23</v>
      </c>
      <c r="C827" s="106">
        <v>70</v>
      </c>
      <c r="D827" s="106">
        <v>70</v>
      </c>
      <c r="E827" s="7" t="s">
        <v>260</v>
      </c>
      <c r="H827" s="109">
        <f>IF('Раздел 19'!Q26&lt;='Раздел 4'!AD35,0,1)</f>
        <v>0</v>
      </c>
    </row>
    <row r="828" spans="1:8" ht="12.75">
      <c r="A828" s="106">
        <f t="shared" si="7"/>
        <v>609535</v>
      </c>
      <c r="B828" s="106">
        <v>23</v>
      </c>
      <c r="C828" s="106">
        <v>71</v>
      </c>
      <c r="D828" s="106">
        <v>71</v>
      </c>
      <c r="E828" s="7" t="s">
        <v>261</v>
      </c>
      <c r="H828" s="109">
        <f>IF('Раздел 19'!Q27&lt;='Раздел 4'!AF35,0,1)</f>
        <v>0</v>
      </c>
    </row>
    <row r="829" spans="1:8" ht="12.75">
      <c r="A829" s="106">
        <f t="shared" si="7"/>
        <v>609535</v>
      </c>
      <c r="B829" s="106">
        <v>23</v>
      </c>
      <c r="C829" s="106">
        <v>72</v>
      </c>
      <c r="D829" s="106">
        <v>72</v>
      </c>
      <c r="E829" s="7" t="s">
        <v>262</v>
      </c>
      <c r="H829" s="109">
        <f>IF('Раздел 19'!Q28&lt;='Раздел 4'!AH35,0,1)</f>
        <v>0</v>
      </c>
    </row>
    <row r="830" spans="1:8" ht="12.75">
      <c r="A830" s="106">
        <f t="shared" si="7"/>
        <v>609535</v>
      </c>
      <c r="B830" s="106">
        <v>23</v>
      </c>
      <c r="C830" s="106">
        <v>73</v>
      </c>
      <c r="D830" s="106">
        <v>73</v>
      </c>
      <c r="E830" s="7" t="s">
        <v>263</v>
      </c>
      <c r="H830" s="109">
        <f>IF('Раздел 19'!Q29&lt;='Раздел 4'!AJ35,0,1)</f>
        <v>0</v>
      </c>
    </row>
    <row r="831" spans="1:8" ht="12.75">
      <c r="A831" s="106">
        <f t="shared" si="7"/>
        <v>609535</v>
      </c>
      <c r="B831" s="106">
        <v>23</v>
      </c>
      <c r="C831" s="106">
        <v>74</v>
      </c>
      <c r="D831" s="106">
        <v>74</v>
      </c>
      <c r="E831" s="7" t="s">
        <v>264</v>
      </c>
      <c r="H831" s="109">
        <f>IF('Раздел 19'!R22&lt;='Раздел 4'!V35,0,1)</f>
        <v>0</v>
      </c>
    </row>
    <row r="832" spans="1:8" ht="12.75">
      <c r="A832" s="106">
        <f t="shared" si="7"/>
        <v>609535</v>
      </c>
      <c r="B832" s="106">
        <v>23</v>
      </c>
      <c r="C832" s="106">
        <v>75</v>
      </c>
      <c r="D832" s="106">
        <v>75</v>
      </c>
      <c r="E832" s="7" t="s">
        <v>265</v>
      </c>
      <c r="H832" s="109">
        <f>IF('Раздел 19'!R23&lt;='Раздел 4'!X35,0,1)</f>
        <v>0</v>
      </c>
    </row>
    <row r="833" spans="1:8" ht="12.75">
      <c r="A833" s="106">
        <f t="shared" si="7"/>
        <v>609535</v>
      </c>
      <c r="B833" s="106">
        <v>23</v>
      </c>
      <c r="C833" s="106">
        <v>76</v>
      </c>
      <c r="D833" s="106">
        <v>76</v>
      </c>
      <c r="E833" s="7" t="s">
        <v>266</v>
      </c>
      <c r="H833" s="109">
        <f>IF('Раздел 19'!R24&lt;='Раздел 4'!Z35,0,1)</f>
        <v>0</v>
      </c>
    </row>
    <row r="834" spans="1:8" ht="12.75">
      <c r="A834" s="106">
        <f t="shared" si="7"/>
        <v>609535</v>
      </c>
      <c r="B834" s="106">
        <v>23</v>
      </c>
      <c r="C834" s="106">
        <v>77</v>
      </c>
      <c r="D834" s="106">
        <v>77</v>
      </c>
      <c r="E834" s="7" t="s">
        <v>267</v>
      </c>
      <c r="H834" s="109">
        <f>IF('Раздел 19'!R25&lt;='Раздел 4'!AB35,0,1)</f>
        <v>0</v>
      </c>
    </row>
    <row r="835" spans="1:8" ht="12.75">
      <c r="A835" s="106">
        <f t="shared" si="7"/>
        <v>609535</v>
      </c>
      <c r="B835" s="106">
        <v>23</v>
      </c>
      <c r="C835" s="106">
        <v>78</v>
      </c>
      <c r="D835" s="106">
        <v>78</v>
      </c>
      <c r="E835" s="7" t="s">
        <v>268</v>
      </c>
      <c r="H835" s="109">
        <f>IF('Раздел 19'!R26&lt;='Раздел 4'!AD35,0,1)</f>
        <v>0</v>
      </c>
    </row>
    <row r="836" spans="1:8" ht="12.75">
      <c r="A836" s="106">
        <f t="shared" si="7"/>
        <v>609535</v>
      </c>
      <c r="B836" s="106">
        <v>23</v>
      </c>
      <c r="C836" s="106">
        <v>79</v>
      </c>
      <c r="D836" s="106">
        <v>79</v>
      </c>
      <c r="E836" s="7" t="s">
        <v>269</v>
      </c>
      <c r="H836" s="109">
        <f>IF('Раздел 19'!R27&lt;='Раздел 4'!AF35,0,1)</f>
        <v>0</v>
      </c>
    </row>
    <row r="837" spans="1:8" ht="12.75">
      <c r="A837" s="106">
        <f t="shared" si="7"/>
        <v>609535</v>
      </c>
      <c r="B837" s="106">
        <v>23</v>
      </c>
      <c r="C837" s="106">
        <v>80</v>
      </c>
      <c r="D837" s="106">
        <v>80</v>
      </c>
      <c r="E837" s="7" t="s">
        <v>270</v>
      </c>
      <c r="H837" s="109">
        <f>IF('Раздел 19'!R28&lt;='Раздел 4'!AH35,0,1)</f>
        <v>0</v>
      </c>
    </row>
    <row r="838" spans="1:8" ht="12.75">
      <c r="A838" s="106">
        <f t="shared" si="7"/>
        <v>609535</v>
      </c>
      <c r="B838" s="106">
        <v>23</v>
      </c>
      <c r="C838" s="106">
        <v>81</v>
      </c>
      <c r="D838" s="106">
        <v>81</v>
      </c>
      <c r="E838" s="7" t="s">
        <v>271</v>
      </c>
      <c r="H838" s="109">
        <f>IF('Раздел 19'!R29&lt;='Раздел 4'!AJ35,0,1)</f>
        <v>0</v>
      </c>
    </row>
    <row r="839" spans="1:8" ht="12.75">
      <c r="A839" s="106">
        <f t="shared" si="7"/>
        <v>609535</v>
      </c>
      <c r="B839" s="106">
        <v>23</v>
      </c>
      <c r="C839" s="106">
        <v>82</v>
      </c>
      <c r="D839" s="106">
        <v>82</v>
      </c>
      <c r="E839" s="7" t="s">
        <v>1516</v>
      </c>
      <c r="H839" s="109">
        <f>IF('Раздел 21'!P21='Раздел 4'!Q21,0,1)</f>
        <v>0</v>
      </c>
    </row>
    <row r="840" spans="1:8" ht="12.75">
      <c r="A840" s="106">
        <f t="shared" si="7"/>
        <v>609535</v>
      </c>
      <c r="B840" s="106">
        <v>23</v>
      </c>
      <c r="C840" s="106">
        <v>83</v>
      </c>
      <c r="D840" s="106">
        <v>83</v>
      </c>
      <c r="E840" s="7" t="s">
        <v>1517</v>
      </c>
      <c r="H840" s="109">
        <f>IF('Раздел 21'!P22='Раздел 4'!Q22,0,1)</f>
        <v>0</v>
      </c>
    </row>
    <row r="841" spans="1:8" ht="12.75">
      <c r="A841" s="106">
        <f aca="true" t="shared" si="8" ref="A841:A853">P_3</f>
        <v>609535</v>
      </c>
      <c r="B841" s="106">
        <v>23</v>
      </c>
      <c r="C841" s="106">
        <v>84</v>
      </c>
      <c r="D841" s="106">
        <v>84</v>
      </c>
      <c r="E841" s="7" t="s">
        <v>1518</v>
      </c>
      <c r="H841" s="109">
        <f>IF('Раздел 21'!P23='Раздел 4'!Q23,0,1)</f>
        <v>0</v>
      </c>
    </row>
    <row r="842" spans="1:8" ht="12.75">
      <c r="A842" s="106">
        <f t="shared" si="8"/>
        <v>609535</v>
      </c>
      <c r="B842" s="106">
        <v>23</v>
      </c>
      <c r="C842" s="106">
        <v>85</v>
      </c>
      <c r="D842" s="106">
        <v>85</v>
      </c>
      <c r="E842" s="7" t="s">
        <v>1519</v>
      </c>
      <c r="H842" s="109">
        <f>IF('Раздел 21'!P24='Раздел 4'!Q24,0,1)</f>
        <v>0</v>
      </c>
    </row>
    <row r="843" spans="1:8" ht="12.75">
      <c r="A843" s="106">
        <f t="shared" si="8"/>
        <v>609535</v>
      </c>
      <c r="B843" s="106">
        <v>23</v>
      </c>
      <c r="C843" s="106">
        <v>86</v>
      </c>
      <c r="D843" s="106">
        <v>86</v>
      </c>
      <c r="E843" s="7" t="s">
        <v>1520</v>
      </c>
      <c r="H843" s="109">
        <f>IF('Раздел 21'!P25='Раздел 4'!Q25,0,1)</f>
        <v>0</v>
      </c>
    </row>
    <row r="844" spans="1:8" ht="12.75">
      <c r="A844" s="106">
        <f t="shared" si="8"/>
        <v>609535</v>
      </c>
      <c r="B844" s="106">
        <v>23</v>
      </c>
      <c r="C844" s="106">
        <v>87</v>
      </c>
      <c r="D844" s="106">
        <v>87</v>
      </c>
      <c r="E844" s="7" t="s">
        <v>1521</v>
      </c>
      <c r="H844" s="109">
        <f>IF('Раздел 21'!P26='Раздел 4'!Q26,0,1)</f>
        <v>0</v>
      </c>
    </row>
    <row r="845" spans="1:8" ht="12.75">
      <c r="A845" s="106">
        <f t="shared" si="8"/>
        <v>609535</v>
      </c>
      <c r="B845" s="106">
        <v>23</v>
      </c>
      <c r="C845" s="106">
        <v>88</v>
      </c>
      <c r="D845" s="106">
        <v>88</v>
      </c>
      <c r="E845" s="7" t="s">
        <v>1522</v>
      </c>
      <c r="H845" s="109">
        <f>IF('Раздел 21'!P27='Раздел 4'!Q27,0,1)</f>
        <v>0</v>
      </c>
    </row>
    <row r="846" spans="1:8" ht="12.75">
      <c r="A846" s="106">
        <f t="shared" si="8"/>
        <v>609535</v>
      </c>
      <c r="B846" s="106">
        <v>23</v>
      </c>
      <c r="C846" s="106">
        <v>89</v>
      </c>
      <c r="D846" s="106">
        <v>89</v>
      </c>
      <c r="E846" s="7" t="s">
        <v>1523</v>
      </c>
      <c r="H846" s="109">
        <f>IF('Раздел 21'!P28='Раздел 4'!Q28,0,1)</f>
        <v>0</v>
      </c>
    </row>
    <row r="847" spans="1:8" ht="12.75">
      <c r="A847" s="106">
        <f t="shared" si="8"/>
        <v>609535</v>
      </c>
      <c r="B847" s="106">
        <v>23</v>
      </c>
      <c r="C847" s="106">
        <v>90</v>
      </c>
      <c r="D847" s="106">
        <v>90</v>
      </c>
      <c r="E847" s="7" t="s">
        <v>1524</v>
      </c>
      <c r="H847" s="109">
        <f>IF('Раздел 21'!P29='Раздел 4'!Q29,0,1)</f>
        <v>0</v>
      </c>
    </row>
    <row r="848" spans="1:8" ht="12.75">
      <c r="A848" s="106">
        <f t="shared" si="8"/>
        <v>609535</v>
      </c>
      <c r="B848" s="106">
        <v>23</v>
      </c>
      <c r="C848" s="106">
        <v>91</v>
      </c>
      <c r="D848" s="106">
        <v>91</v>
      </c>
      <c r="E848" s="7" t="s">
        <v>1525</v>
      </c>
      <c r="H848" s="109">
        <f>IF('Раздел 21'!P30='Раздел 4'!Q30,0,1)</f>
        <v>0</v>
      </c>
    </row>
    <row r="849" spans="1:8" ht="12.75">
      <c r="A849" s="106">
        <f t="shared" si="8"/>
        <v>609535</v>
      </c>
      <c r="B849" s="106">
        <v>23</v>
      </c>
      <c r="C849" s="106">
        <v>92</v>
      </c>
      <c r="D849" s="106">
        <v>92</v>
      </c>
      <c r="E849" s="7" t="s">
        <v>1526</v>
      </c>
      <c r="H849" s="109">
        <f>IF('Раздел 21'!P31='Раздел 4'!Q31,0,1)</f>
        <v>0</v>
      </c>
    </row>
    <row r="850" spans="1:8" ht="12.75">
      <c r="A850" s="106">
        <f t="shared" si="8"/>
        <v>609535</v>
      </c>
      <c r="B850" s="106">
        <v>23</v>
      </c>
      <c r="C850" s="106">
        <v>93</v>
      </c>
      <c r="D850" s="106">
        <v>93</v>
      </c>
      <c r="E850" s="7" t="s">
        <v>1527</v>
      </c>
      <c r="H850" s="109">
        <f>IF('Раздел 21'!P32='Раздел 4'!Q32,0,1)</f>
        <v>0</v>
      </c>
    </row>
    <row r="851" spans="1:8" ht="12.75">
      <c r="A851" s="106">
        <f t="shared" si="8"/>
        <v>609535</v>
      </c>
      <c r="B851" s="106">
        <v>23</v>
      </c>
      <c r="C851" s="106">
        <v>94</v>
      </c>
      <c r="D851" s="106">
        <v>94</v>
      </c>
      <c r="E851" s="7" t="s">
        <v>1528</v>
      </c>
      <c r="H851" s="109">
        <f>IF('Раздел 21'!P33='Раздел 4'!Q33,0,1)</f>
        <v>0</v>
      </c>
    </row>
    <row r="852" spans="1:8" ht="12.75">
      <c r="A852" s="106">
        <f t="shared" si="8"/>
        <v>609535</v>
      </c>
      <c r="B852" s="106">
        <v>23</v>
      </c>
      <c r="C852" s="106">
        <v>95</v>
      </c>
      <c r="D852" s="106">
        <v>95</v>
      </c>
      <c r="E852" s="7" t="s">
        <v>1529</v>
      </c>
      <c r="H852" s="109">
        <f>IF('Раздел 21'!P34='Раздел 4'!Q34,0,1)</f>
        <v>0</v>
      </c>
    </row>
    <row r="853" spans="1:8" ht="12.75">
      <c r="A853" s="106">
        <f t="shared" si="8"/>
        <v>609535</v>
      </c>
      <c r="B853" s="106">
        <v>23</v>
      </c>
      <c r="C853" s="106">
        <v>96</v>
      </c>
      <c r="D853" s="106">
        <v>96</v>
      </c>
      <c r="E853" s="7" t="s">
        <v>1530</v>
      </c>
      <c r="H853" s="109">
        <f>IF('Раздел 21'!P35='Раздел 4'!Q35,0,1)</f>
        <v>0</v>
      </c>
    </row>
    <row r="854" spans="5:8" ht="12.75">
      <c r="E854" s="7"/>
      <c r="H854" s="109"/>
    </row>
    <row r="855" spans="5:8" ht="12.75">
      <c r="E855" s="7"/>
      <c r="H855" s="109"/>
    </row>
    <row r="856" spans="5:8" ht="12.75">
      <c r="E856" s="7"/>
      <c r="H856" s="109"/>
    </row>
    <row r="857" spans="5:8" ht="12.75">
      <c r="E857" s="7"/>
      <c r="H857" s="109"/>
    </row>
    <row r="858" spans="5:8" ht="12.75">
      <c r="E858" s="7"/>
      <c r="H858" s="109"/>
    </row>
    <row r="859" spans="5:8" ht="12.75">
      <c r="E859" s="7"/>
      <c r="H859" s="109"/>
    </row>
    <row r="860" spans="5:8" ht="12.75">
      <c r="E860" s="7"/>
      <c r="H860" s="109"/>
    </row>
    <row r="861" spans="5:8" ht="12.75">
      <c r="E861" s="7"/>
      <c r="H861" s="109"/>
    </row>
    <row r="862" spans="5:8" ht="12.75">
      <c r="E862" s="7"/>
      <c r="H862" s="109"/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9" ht="12.75">
      <c r="A869" t="s">
        <v>925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8" customWidth="1"/>
    <col min="2" max="3" width="5.75390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959</v>
      </c>
      <c r="B2" s="118" t="s">
        <v>1419</v>
      </c>
      <c r="C2" s="118" t="s">
        <v>960</v>
      </c>
    </row>
    <row r="3" spans="1:3" ht="12.75">
      <c r="A3" s="118" t="s">
        <v>961</v>
      </c>
      <c r="B3" s="118" t="s">
        <v>1420</v>
      </c>
      <c r="C3" s="118" t="s">
        <v>962</v>
      </c>
    </row>
    <row r="4" spans="1:3" ht="12.75">
      <c r="A4" s="118" t="s">
        <v>963</v>
      </c>
      <c r="B4" s="118" t="s">
        <v>1421</v>
      </c>
      <c r="C4" s="118" t="s">
        <v>964</v>
      </c>
    </row>
    <row r="5" spans="1:3" ht="12.75">
      <c r="A5" s="118" t="s">
        <v>965</v>
      </c>
      <c r="B5" s="118" t="s">
        <v>1422</v>
      </c>
      <c r="C5" s="118" t="s">
        <v>966</v>
      </c>
    </row>
    <row r="6" spans="1:3" ht="12.75">
      <c r="A6" s="118" t="s">
        <v>967</v>
      </c>
      <c r="B6" s="118" t="s">
        <v>1423</v>
      </c>
      <c r="C6" s="118" t="s">
        <v>968</v>
      </c>
    </row>
    <row r="7" spans="1:3" ht="12.75">
      <c r="A7" s="118" t="s">
        <v>969</v>
      </c>
      <c r="B7" s="118" t="s">
        <v>1424</v>
      </c>
      <c r="C7" s="118" t="s">
        <v>970</v>
      </c>
    </row>
    <row r="8" spans="1:3" ht="12.75">
      <c r="A8" s="118" t="s">
        <v>971</v>
      </c>
      <c r="B8" s="118" t="s">
        <v>1425</v>
      </c>
      <c r="C8" s="118" t="s">
        <v>973</v>
      </c>
    </row>
    <row r="9" spans="1:3" ht="12.75">
      <c r="A9" s="118" t="s">
        <v>974</v>
      </c>
      <c r="B9" s="118" t="s">
        <v>1426</v>
      </c>
      <c r="C9" s="118" t="s">
        <v>976</v>
      </c>
    </row>
    <row r="10" spans="1:3" ht="12.75">
      <c r="A10" s="118" t="s">
        <v>977</v>
      </c>
      <c r="B10" s="118" t="s">
        <v>1427</v>
      </c>
      <c r="C10" s="118" t="s">
        <v>979</v>
      </c>
    </row>
    <row r="11" spans="1:3" ht="12.75">
      <c r="A11" s="118" t="s">
        <v>980</v>
      </c>
      <c r="B11" s="118" t="s">
        <v>972</v>
      </c>
      <c r="C11" s="118" t="s">
        <v>982</v>
      </c>
    </row>
    <row r="12" spans="1:3" ht="12.75">
      <c r="A12" s="118" t="s">
        <v>983</v>
      </c>
      <c r="B12" s="118" t="s">
        <v>975</v>
      </c>
      <c r="C12" s="118" t="s">
        <v>985</v>
      </c>
    </row>
    <row r="13" spans="1:3" ht="12.75">
      <c r="A13" s="118" t="s">
        <v>986</v>
      </c>
      <c r="B13" s="118" t="s">
        <v>978</v>
      </c>
      <c r="C13" s="118" t="s">
        <v>988</v>
      </c>
    </row>
    <row r="14" spans="1:3" ht="12.75">
      <c r="A14" s="118" t="s">
        <v>989</v>
      </c>
      <c r="B14" s="118" t="s">
        <v>981</v>
      </c>
      <c r="C14" s="118" t="s">
        <v>991</v>
      </c>
    </row>
    <row r="15" spans="1:3" ht="12.75">
      <c r="A15" s="118" t="s">
        <v>992</v>
      </c>
      <c r="B15" s="118" t="s">
        <v>984</v>
      </c>
      <c r="C15" s="118" t="s">
        <v>994</v>
      </c>
    </row>
    <row r="16" spans="1:3" ht="12.75">
      <c r="A16" s="118" t="s">
        <v>996</v>
      </c>
      <c r="B16" s="118" t="s">
        <v>995</v>
      </c>
      <c r="C16" s="118" t="s">
        <v>998</v>
      </c>
    </row>
    <row r="17" spans="1:3" ht="12.75">
      <c r="A17" s="118" t="s">
        <v>999</v>
      </c>
      <c r="B17" s="118" t="s">
        <v>987</v>
      </c>
      <c r="C17" s="118" t="s">
        <v>1001</v>
      </c>
    </row>
    <row r="18" spans="1:3" ht="12.75">
      <c r="A18" s="118" t="s">
        <v>1002</v>
      </c>
      <c r="B18" s="118" t="s">
        <v>990</v>
      </c>
      <c r="C18" s="118" t="s">
        <v>1004</v>
      </c>
    </row>
    <row r="19" spans="1:3" ht="12.75">
      <c r="A19" s="118" t="s">
        <v>1005</v>
      </c>
      <c r="B19" s="118" t="s">
        <v>993</v>
      </c>
      <c r="C19" s="118" t="s">
        <v>1007</v>
      </c>
    </row>
    <row r="20" spans="1:3" ht="12.75">
      <c r="A20" s="118" t="s">
        <v>1008</v>
      </c>
      <c r="B20" s="118" t="s">
        <v>997</v>
      </c>
      <c r="C20" s="118" t="s">
        <v>1010</v>
      </c>
    </row>
    <row r="21" spans="1:3" ht="12.75">
      <c r="A21" s="118" t="s">
        <v>1011</v>
      </c>
      <c r="B21" s="118" t="s">
        <v>1003</v>
      </c>
      <c r="C21" s="118" t="s">
        <v>1013</v>
      </c>
    </row>
    <row r="22" spans="1:3" ht="12.75">
      <c r="A22" s="118" t="s">
        <v>1014</v>
      </c>
      <c r="B22" s="118" t="s">
        <v>1000</v>
      </c>
      <c r="C22" s="118" t="s">
        <v>1016</v>
      </c>
    </row>
    <row r="23" spans="1:3" ht="12.75">
      <c r="A23" s="118" t="s">
        <v>1017</v>
      </c>
      <c r="B23" s="118" t="s">
        <v>1012</v>
      </c>
      <c r="C23" s="118" t="s">
        <v>1019</v>
      </c>
    </row>
    <row r="24" spans="1:3" ht="12.75">
      <c r="A24" s="118" t="s">
        <v>1020</v>
      </c>
      <c r="B24" s="118" t="s">
        <v>1006</v>
      </c>
      <c r="C24" s="118" t="s">
        <v>1022</v>
      </c>
    </row>
    <row r="25" spans="1:3" ht="12.75">
      <c r="A25" s="118" t="s">
        <v>1023</v>
      </c>
      <c r="B25" s="118" t="s">
        <v>1009</v>
      </c>
      <c r="C25" s="118" t="s">
        <v>1025</v>
      </c>
    </row>
    <row r="26" spans="1:3" ht="12.75">
      <c r="A26" s="118" t="s">
        <v>1026</v>
      </c>
      <c r="B26" s="118" t="s">
        <v>1015</v>
      </c>
      <c r="C26" s="118" t="s">
        <v>1028</v>
      </c>
    </row>
    <row r="27" spans="1:3" ht="12.75">
      <c r="A27" s="118" t="s">
        <v>1029</v>
      </c>
      <c r="B27" s="118" t="s">
        <v>1018</v>
      </c>
      <c r="C27" s="118" t="s">
        <v>1031</v>
      </c>
    </row>
    <row r="28" spans="1:3" ht="12.75">
      <c r="A28" s="118" t="s">
        <v>1032</v>
      </c>
      <c r="B28" s="118" t="s">
        <v>1021</v>
      </c>
      <c r="C28" s="118" t="s">
        <v>1034</v>
      </c>
    </row>
    <row r="29" spans="1:3" ht="12.75">
      <c r="A29" s="118" t="s">
        <v>1036</v>
      </c>
      <c r="B29" s="118" t="s">
        <v>1035</v>
      </c>
      <c r="C29" s="118" t="s">
        <v>1038</v>
      </c>
    </row>
    <row r="30" spans="1:3" ht="12.75">
      <c r="A30" s="118" t="s">
        <v>1039</v>
      </c>
      <c r="B30" s="118" t="s">
        <v>1024</v>
      </c>
      <c r="C30" s="118" t="s">
        <v>1041</v>
      </c>
    </row>
    <row r="31" spans="1:3" ht="12.75">
      <c r="A31" s="118" t="s">
        <v>1042</v>
      </c>
      <c r="B31" s="118" t="s">
        <v>1027</v>
      </c>
      <c r="C31" s="118" t="s">
        <v>1044</v>
      </c>
    </row>
    <row r="32" spans="1:3" ht="12.75">
      <c r="A32" s="118" t="s">
        <v>1045</v>
      </c>
      <c r="B32" s="118" t="s">
        <v>1030</v>
      </c>
      <c r="C32" s="118" t="s">
        <v>1047</v>
      </c>
    </row>
    <row r="33" spans="1:3" ht="12.75">
      <c r="A33" s="118" t="s">
        <v>1048</v>
      </c>
      <c r="B33" s="118" t="s">
        <v>1033</v>
      </c>
      <c r="C33" s="118" t="s">
        <v>1050</v>
      </c>
    </row>
    <row r="34" spans="1:3" ht="12.75">
      <c r="A34" s="118" t="s">
        <v>1051</v>
      </c>
      <c r="B34" s="118" t="s">
        <v>1037</v>
      </c>
      <c r="C34" s="118" t="s">
        <v>1053</v>
      </c>
    </row>
    <row r="35" spans="1:3" ht="12.75">
      <c r="A35" s="118" t="s">
        <v>1054</v>
      </c>
      <c r="B35" s="118" t="s">
        <v>1040</v>
      </c>
      <c r="C35" s="118" t="s">
        <v>1056</v>
      </c>
    </row>
    <row r="36" spans="1:3" ht="12.75">
      <c r="A36" s="118" t="s">
        <v>1057</v>
      </c>
      <c r="B36" s="118" t="s">
        <v>1043</v>
      </c>
      <c r="C36" s="118" t="s">
        <v>1059</v>
      </c>
    </row>
    <row r="37" spans="1:3" ht="12.75">
      <c r="A37" s="118" t="s">
        <v>1060</v>
      </c>
      <c r="B37" s="118" t="s">
        <v>1049</v>
      </c>
      <c r="C37" s="118" t="s">
        <v>1062</v>
      </c>
    </row>
    <row r="38" spans="1:3" ht="12.75">
      <c r="A38" s="118" t="s">
        <v>1063</v>
      </c>
      <c r="B38" s="118" t="s">
        <v>1046</v>
      </c>
      <c r="C38" s="118" t="s">
        <v>1065</v>
      </c>
    </row>
    <row r="39" spans="1:3" ht="12.75">
      <c r="A39" s="118" t="s">
        <v>1066</v>
      </c>
      <c r="B39" s="118" t="s">
        <v>1052</v>
      </c>
      <c r="C39" s="118" t="s">
        <v>1068</v>
      </c>
    </row>
    <row r="40" spans="1:3" ht="12.75">
      <c r="A40" s="118" t="s">
        <v>1069</v>
      </c>
      <c r="B40" s="118" t="s">
        <v>1067</v>
      </c>
      <c r="C40" s="118" t="s">
        <v>1071</v>
      </c>
    </row>
    <row r="41" spans="1:3" ht="12.75">
      <c r="A41" s="118" t="s">
        <v>1072</v>
      </c>
      <c r="B41" s="118" t="s">
        <v>1055</v>
      </c>
      <c r="C41" s="118" t="s">
        <v>1074</v>
      </c>
    </row>
    <row r="42" spans="1:3" ht="12.75">
      <c r="A42" s="118" t="s">
        <v>1075</v>
      </c>
      <c r="B42" s="118" t="s">
        <v>1058</v>
      </c>
      <c r="C42" s="118" t="s">
        <v>1077</v>
      </c>
    </row>
    <row r="43" spans="1:3" ht="12.75">
      <c r="A43" s="118" t="s">
        <v>1078</v>
      </c>
      <c r="B43" s="118" t="s">
        <v>1061</v>
      </c>
      <c r="C43" s="118" t="s">
        <v>1080</v>
      </c>
    </row>
    <row r="44" spans="1:3" ht="12.75">
      <c r="A44" s="118" t="s">
        <v>1081</v>
      </c>
      <c r="B44" s="118" t="s">
        <v>1064</v>
      </c>
      <c r="C44" s="118" t="s">
        <v>1083</v>
      </c>
    </row>
    <row r="45" spans="1:3" ht="12.75">
      <c r="A45" s="118" t="s">
        <v>1084</v>
      </c>
      <c r="B45" s="118" t="s">
        <v>1070</v>
      </c>
      <c r="C45" s="118" t="s">
        <v>1086</v>
      </c>
    </row>
    <row r="46" spans="1:3" ht="12.75">
      <c r="A46" s="118" t="s">
        <v>1089</v>
      </c>
      <c r="B46" s="118" t="s">
        <v>1087</v>
      </c>
      <c r="C46" s="118" t="s">
        <v>1091</v>
      </c>
    </row>
    <row r="47" spans="1:3" ht="12.75">
      <c r="A47" s="118" t="s">
        <v>1092</v>
      </c>
      <c r="B47" s="118" t="s">
        <v>1079</v>
      </c>
      <c r="C47" s="118" t="s">
        <v>1094</v>
      </c>
    </row>
    <row r="48" spans="1:3" ht="12.75">
      <c r="A48" s="118" t="s">
        <v>1095</v>
      </c>
      <c r="B48" s="118" t="s">
        <v>1073</v>
      </c>
      <c r="C48" s="118" t="s">
        <v>1097</v>
      </c>
    </row>
    <row r="49" spans="1:3" ht="12.75">
      <c r="A49" s="118" t="s">
        <v>1098</v>
      </c>
      <c r="B49" s="118" t="s">
        <v>1085</v>
      </c>
      <c r="C49" s="118" t="s">
        <v>1100</v>
      </c>
    </row>
    <row r="50" spans="1:3" ht="12.75">
      <c r="A50" s="118" t="s">
        <v>1101</v>
      </c>
      <c r="B50" s="118" t="s">
        <v>1082</v>
      </c>
      <c r="C50" s="118" t="s">
        <v>1103</v>
      </c>
    </row>
    <row r="51" spans="1:3" ht="12.75">
      <c r="A51" s="118" t="s">
        <v>1104</v>
      </c>
      <c r="B51" s="118" t="s">
        <v>1076</v>
      </c>
      <c r="C51" s="118" t="s">
        <v>1106</v>
      </c>
    </row>
    <row r="52" spans="1:3" ht="12.75">
      <c r="A52" s="118" t="s">
        <v>1108</v>
      </c>
      <c r="B52" s="118" t="s">
        <v>1107</v>
      </c>
      <c r="C52" s="118" t="s">
        <v>1110</v>
      </c>
    </row>
    <row r="53" spans="1:3" ht="12.75">
      <c r="A53" s="118" t="s">
        <v>1111</v>
      </c>
      <c r="B53" s="118" t="s">
        <v>1090</v>
      </c>
      <c r="C53" s="118" t="s">
        <v>1113</v>
      </c>
    </row>
    <row r="54" spans="1:3" ht="12.75">
      <c r="A54" s="118" t="s">
        <v>1114</v>
      </c>
      <c r="B54" s="118" t="s">
        <v>1093</v>
      </c>
      <c r="C54" s="118" t="s">
        <v>1116</v>
      </c>
    </row>
    <row r="55" spans="1:3" ht="12.75">
      <c r="A55" s="118" t="s">
        <v>1117</v>
      </c>
      <c r="B55" s="118" t="s">
        <v>1096</v>
      </c>
      <c r="C55" s="118" t="s">
        <v>1119</v>
      </c>
    </row>
    <row r="56" spans="1:3" ht="12.75">
      <c r="A56" s="118" t="s">
        <v>1121</v>
      </c>
      <c r="B56" s="118" t="s">
        <v>1120</v>
      </c>
      <c r="C56" s="118" t="s">
        <v>1123</v>
      </c>
    </row>
    <row r="57" spans="1:3" ht="12.75">
      <c r="A57" s="118" t="s">
        <v>1124</v>
      </c>
      <c r="B57" s="118" t="s">
        <v>1099</v>
      </c>
      <c r="C57" s="118" t="s">
        <v>1126</v>
      </c>
    </row>
    <row r="58" spans="1:3" ht="12.75">
      <c r="A58" s="118" t="s">
        <v>1127</v>
      </c>
      <c r="B58" s="118" t="s">
        <v>1102</v>
      </c>
      <c r="C58" s="118" t="s">
        <v>1129</v>
      </c>
    </row>
    <row r="59" spans="1:3" ht="12.75">
      <c r="A59" s="118" t="s">
        <v>1130</v>
      </c>
      <c r="B59" s="118" t="s">
        <v>1105</v>
      </c>
      <c r="C59" s="118" t="s">
        <v>1132</v>
      </c>
    </row>
    <row r="60" spans="1:3" ht="12.75">
      <c r="A60" s="118" t="s">
        <v>1133</v>
      </c>
      <c r="B60" s="118" t="s">
        <v>1109</v>
      </c>
      <c r="C60" s="118" t="s">
        <v>1135</v>
      </c>
    </row>
    <row r="61" spans="1:3" ht="12.75">
      <c r="A61" s="118" t="s">
        <v>1136</v>
      </c>
      <c r="B61" s="118" t="s">
        <v>1112</v>
      </c>
      <c r="C61" s="118" t="s">
        <v>1138</v>
      </c>
    </row>
    <row r="62" spans="1:3" ht="12.75">
      <c r="A62" s="118" t="s">
        <v>1139</v>
      </c>
      <c r="B62" s="118" t="s">
        <v>1115</v>
      </c>
      <c r="C62" s="118" t="s">
        <v>1141</v>
      </c>
    </row>
    <row r="63" spans="1:3" ht="12.75">
      <c r="A63" s="118" t="s">
        <v>1142</v>
      </c>
      <c r="B63" s="118" t="s">
        <v>1118</v>
      </c>
      <c r="C63" s="118" t="s">
        <v>1144</v>
      </c>
    </row>
    <row r="64" spans="1:3" ht="12.75">
      <c r="A64" s="118" t="s">
        <v>1145</v>
      </c>
      <c r="B64" s="118" t="s">
        <v>1122</v>
      </c>
      <c r="C64" s="118" t="s">
        <v>1147</v>
      </c>
    </row>
    <row r="65" spans="1:3" ht="12.75">
      <c r="A65" s="118" t="s">
        <v>1148</v>
      </c>
      <c r="B65" s="118" t="s">
        <v>1125</v>
      </c>
      <c r="C65" s="118" t="s">
        <v>1150</v>
      </c>
    </row>
    <row r="66" spans="1:3" ht="12.75">
      <c r="A66" s="118" t="s">
        <v>1151</v>
      </c>
      <c r="B66" s="118" t="s">
        <v>1128</v>
      </c>
      <c r="C66" s="118" t="s">
        <v>1153</v>
      </c>
    </row>
    <row r="67" spans="1:3" ht="12.75">
      <c r="A67" s="118" t="s">
        <v>1154</v>
      </c>
      <c r="B67" s="118" t="s">
        <v>1131</v>
      </c>
      <c r="C67" s="118" t="s">
        <v>1156</v>
      </c>
    </row>
    <row r="68" spans="1:3" ht="12.75">
      <c r="A68" s="118" t="s">
        <v>1158</v>
      </c>
      <c r="B68" s="118" t="s">
        <v>1157</v>
      </c>
      <c r="C68" s="118" t="s">
        <v>1160</v>
      </c>
    </row>
    <row r="69" spans="1:3" ht="12.75">
      <c r="A69" s="118" t="s">
        <v>1161</v>
      </c>
      <c r="B69" s="118" t="s">
        <v>1134</v>
      </c>
      <c r="C69" s="118" t="s">
        <v>1163</v>
      </c>
    </row>
    <row r="70" spans="1:3" ht="12.75">
      <c r="A70" s="118" t="s">
        <v>1165</v>
      </c>
      <c r="B70" s="118" t="s">
        <v>1164</v>
      </c>
      <c r="C70" s="118" t="s">
        <v>1167</v>
      </c>
    </row>
    <row r="71" spans="1:3" ht="12.75">
      <c r="A71" s="118" t="s">
        <v>1168</v>
      </c>
      <c r="B71" s="118" t="s">
        <v>1143</v>
      </c>
      <c r="C71" s="118" t="s">
        <v>1169</v>
      </c>
    </row>
    <row r="72" spans="1:3" ht="12.75">
      <c r="A72" s="118" t="s">
        <v>1170</v>
      </c>
      <c r="B72" s="118" t="s">
        <v>1137</v>
      </c>
      <c r="C72" s="118" t="s">
        <v>1171</v>
      </c>
    </row>
    <row r="73" spans="1:3" ht="12.75">
      <c r="A73" s="118" t="s">
        <v>1172</v>
      </c>
      <c r="B73" s="118" t="s">
        <v>1140</v>
      </c>
      <c r="C73" s="118" t="s">
        <v>1173</v>
      </c>
    </row>
    <row r="74" spans="1:3" ht="12.75">
      <c r="A74" s="118" t="s">
        <v>1175</v>
      </c>
      <c r="B74" s="118" t="s">
        <v>1174</v>
      </c>
      <c r="C74" s="118" t="s">
        <v>1176</v>
      </c>
    </row>
    <row r="75" spans="1:3" ht="12.75">
      <c r="A75" s="118" t="s">
        <v>1177</v>
      </c>
      <c r="B75" s="118" t="s">
        <v>1149</v>
      </c>
      <c r="C75" s="118" t="s">
        <v>1178</v>
      </c>
    </row>
    <row r="76" spans="1:3" ht="12.75">
      <c r="A76" s="118" t="s">
        <v>1179</v>
      </c>
      <c r="B76" s="118" t="s">
        <v>1146</v>
      </c>
      <c r="C76" s="118" t="s">
        <v>1180</v>
      </c>
    </row>
    <row r="77" spans="1:3" ht="12.75">
      <c r="A77" s="118" t="s">
        <v>1181</v>
      </c>
      <c r="B77" s="118" t="s">
        <v>1152</v>
      </c>
      <c r="C77" s="118" t="s">
        <v>1182</v>
      </c>
    </row>
    <row r="78" spans="1:3" ht="12.75">
      <c r="A78" s="118" t="s">
        <v>1183</v>
      </c>
      <c r="B78" s="118" t="s">
        <v>1155</v>
      </c>
      <c r="C78" s="118" t="s">
        <v>1184</v>
      </c>
    </row>
    <row r="79" spans="1:3" ht="12.75">
      <c r="A79" s="118" t="s">
        <v>1186</v>
      </c>
      <c r="B79" s="118" t="s">
        <v>1185</v>
      </c>
      <c r="C79" s="118" t="s">
        <v>1187</v>
      </c>
    </row>
    <row r="80" spans="1:3" ht="12.75">
      <c r="A80" s="118" t="s">
        <v>1188</v>
      </c>
      <c r="B80" s="118" t="s">
        <v>1166</v>
      </c>
      <c r="C80" s="118" t="s">
        <v>1189</v>
      </c>
    </row>
    <row r="81" spans="1:3" ht="12.75">
      <c r="A81" s="118" t="s">
        <v>1190</v>
      </c>
      <c r="B81" s="118" t="s">
        <v>1159</v>
      </c>
      <c r="C81" s="118" t="s">
        <v>1191</v>
      </c>
    </row>
    <row r="82" spans="1:3" ht="12.75">
      <c r="A82" s="118" t="s">
        <v>1193</v>
      </c>
      <c r="B82" s="118" t="s">
        <v>1192</v>
      </c>
      <c r="C82" s="118" t="s">
        <v>1194</v>
      </c>
    </row>
    <row r="83" spans="1:3" ht="12.75">
      <c r="A83" s="118" t="s">
        <v>1195</v>
      </c>
      <c r="B83" s="118" t="s">
        <v>1162</v>
      </c>
      <c r="C83" s="118" t="s">
        <v>1196</v>
      </c>
    </row>
    <row r="84" spans="1:3" ht="12.75">
      <c r="A84" s="118" t="s">
        <v>1490</v>
      </c>
      <c r="B84" s="118" t="s">
        <v>1488</v>
      </c>
      <c r="C84" s="118" t="s">
        <v>1487</v>
      </c>
    </row>
    <row r="85" spans="1:2" ht="12.75">
      <c r="A85" s="118" t="s">
        <v>1491</v>
      </c>
      <c r="B85" s="118" t="s">
        <v>1489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3" t="s">
        <v>18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ht="12.75">
      <c r="A18" s="254" t="s">
        <v>1475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295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1510</v>
      </c>
      <c r="P19" s="32" t="s">
        <v>339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319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1419</v>
      </c>
      <c r="P21" s="36"/>
    </row>
    <row r="22" spans="1:16" ht="15.75">
      <c r="A22" s="4" t="s">
        <v>320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1420</v>
      </c>
      <c r="P22" s="36"/>
    </row>
    <row r="23" spans="1:16" ht="15.75">
      <c r="A23" s="4" t="s">
        <v>321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1421</v>
      </c>
      <c r="P23" s="36"/>
    </row>
    <row r="24" spans="1:16" ht="15.75">
      <c r="A24" s="8" t="s">
        <v>592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1422</v>
      </c>
      <c r="P24" s="36"/>
    </row>
    <row r="25" spans="1:16" ht="15.75">
      <c r="A25" s="4" t="s">
        <v>322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1423</v>
      </c>
      <c r="P25" s="36"/>
    </row>
    <row r="26" spans="1:16" ht="15.75">
      <c r="A26" s="4" t="s">
        <v>323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1424</v>
      </c>
      <c r="P26" s="36"/>
    </row>
    <row r="27" spans="1:16" ht="15.75">
      <c r="A27" s="4" t="s">
        <v>324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1425</v>
      </c>
      <c r="P27" s="36"/>
    </row>
    <row r="28" spans="1:16" ht="15.75">
      <c r="A28" s="4" t="s">
        <v>325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1426</v>
      </c>
      <c r="P28" s="36"/>
    </row>
    <row r="29" spans="1:16" ht="15.75">
      <c r="A29" s="4" t="s">
        <v>326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1427</v>
      </c>
      <c r="P29" s="36"/>
    </row>
    <row r="30" spans="1:16" ht="15.75">
      <c r="A30" s="4" t="s">
        <v>327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/>
    </row>
    <row r="31" spans="1:16" ht="15.75">
      <c r="A31" s="4" t="s">
        <v>328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/>
    </row>
    <row r="32" spans="1:16" ht="15.75">
      <c r="A32" s="4" t="s">
        <v>329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/>
    </row>
    <row r="33" spans="1:16" ht="15.75">
      <c r="A33" s="4" t="s">
        <v>330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/>
    </row>
    <row r="34" spans="1:16" ht="15.75">
      <c r="A34" s="89" t="s">
        <v>331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/>
    </row>
    <row r="35" spans="1:16" ht="15.75">
      <c r="A35" s="4" t="s">
        <v>332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/>
    </row>
    <row r="36" spans="1:16" ht="15.75">
      <c r="A36" s="4" t="s">
        <v>333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/>
    </row>
    <row r="37" spans="1:16" ht="15.75">
      <c r="A37" s="4" t="s">
        <v>300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/>
    </row>
    <row r="38" spans="1:16" ht="15.75" customHeight="1">
      <c r="A38" s="4" t="s">
        <v>334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/>
    </row>
    <row r="39" spans="1:16" ht="15.75" customHeight="1">
      <c r="A39" s="4" t="s">
        <v>335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/>
    </row>
    <row r="40" spans="1:16" ht="15.75">
      <c r="A40" s="4" t="s">
        <v>336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/>
    </row>
    <row r="41" spans="1:16" ht="25.5">
      <c r="A41" s="42" t="s">
        <v>523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/>
    </row>
    <row r="42" spans="1:16" ht="25.5">
      <c r="A42" s="42" t="s">
        <v>524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/>
    </row>
    <row r="43" spans="1:16" ht="15.75">
      <c r="A43" s="42" t="s">
        <v>525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/>
    </row>
    <row r="44" spans="1:16" ht="15.75">
      <c r="A44" s="42" t="s">
        <v>337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/>
    </row>
    <row r="45" spans="1:16" ht="15.75">
      <c r="A45" s="42" t="s">
        <v>526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/>
    </row>
    <row r="46" spans="1:16" ht="25.5">
      <c r="A46" s="42" t="s">
        <v>550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/>
    </row>
    <row r="47" spans="1:16" ht="15.75">
      <c r="A47" s="131" t="s">
        <v>551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/>
    </row>
    <row r="48" spans="1:16" ht="15.75">
      <c r="A48" s="73" t="s">
        <v>552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/>
    </row>
    <row r="49" spans="1:16" ht="15.75">
      <c r="A49" s="73" t="s">
        <v>553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/>
    </row>
    <row r="50" spans="1:16" ht="15.75">
      <c r="A50" s="73" t="s">
        <v>590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/>
    </row>
    <row r="51" spans="1:16" ht="15.75">
      <c r="A51" s="73" t="s">
        <v>591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/>
    </row>
    <row r="53" spans="1:16" ht="12.75">
      <c r="A53" s="255" t="s">
        <v>540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objects="1" scenarios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6" t="s">
        <v>530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7" t="s">
        <v>1476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09.5" customHeight="1">
      <c r="A19" s="32" t="s">
        <v>295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1510</v>
      </c>
      <c r="P19" s="6" t="s">
        <v>528</v>
      </c>
      <c r="Q19" s="6" t="s">
        <v>529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953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/>
      <c r="Q21" s="36"/>
    </row>
    <row r="22" spans="1:17" ht="15.75">
      <c r="A22" s="8" t="s">
        <v>954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/>
      <c r="Q22" s="36"/>
    </row>
    <row r="23" spans="1:17" ht="15.75">
      <c r="A23" s="8" t="s">
        <v>955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/>
      <c r="Q23" s="36"/>
    </row>
    <row r="24" spans="1:17" ht="15.75">
      <c r="A24" s="8" t="s">
        <v>956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/>
      <c r="Q24" s="36"/>
    </row>
    <row r="25" spans="1:17" ht="26.25">
      <c r="A25" s="8" t="s">
        <v>527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/>
      <c r="Q25" s="163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6" t="s">
        <v>1467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ht="12.75">
      <c r="A16" s="267" t="s">
        <v>1509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</row>
    <row r="17" spans="1:36" ht="28.5" customHeight="1">
      <c r="A17" s="244" t="s">
        <v>301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4" t="s">
        <v>1510</v>
      </c>
      <c r="P17" s="259" t="s">
        <v>302</v>
      </c>
      <c r="Q17" s="259" t="s">
        <v>340</v>
      </c>
      <c r="R17" s="244" t="s">
        <v>360</v>
      </c>
      <c r="S17" s="244"/>
      <c r="T17" s="244"/>
      <c r="U17" s="260" t="s">
        <v>503</v>
      </c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2"/>
    </row>
    <row r="18" spans="1:36" ht="39.75" customHeight="1">
      <c r="A18" s="24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/>
      <c r="P18" s="259"/>
      <c r="Q18" s="259"/>
      <c r="R18" s="265" t="s">
        <v>303</v>
      </c>
      <c r="S18" s="265" t="s">
        <v>238</v>
      </c>
      <c r="T18" s="265" t="s">
        <v>600</v>
      </c>
      <c r="U18" s="263" t="s">
        <v>597</v>
      </c>
      <c r="V18" s="264"/>
      <c r="W18" s="263" t="s">
        <v>598</v>
      </c>
      <c r="X18" s="264"/>
      <c r="Y18" s="263" t="s">
        <v>602</v>
      </c>
      <c r="Z18" s="264"/>
      <c r="AA18" s="263" t="s">
        <v>603</v>
      </c>
      <c r="AB18" s="264"/>
      <c r="AC18" s="263" t="s">
        <v>604</v>
      </c>
      <c r="AD18" s="264"/>
      <c r="AE18" s="263" t="s">
        <v>605</v>
      </c>
      <c r="AF18" s="264"/>
      <c r="AG18" s="263" t="s">
        <v>368</v>
      </c>
      <c r="AH18" s="264"/>
      <c r="AI18" s="263" t="s">
        <v>369</v>
      </c>
      <c r="AJ18" s="264"/>
    </row>
    <row r="19" spans="1:36" ht="60">
      <c r="A19" s="24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259"/>
      <c r="Q19" s="259"/>
      <c r="R19" s="266"/>
      <c r="S19" s="266"/>
      <c r="T19" s="266"/>
      <c r="U19" s="30" t="s">
        <v>599</v>
      </c>
      <c r="V19" s="30" t="s">
        <v>601</v>
      </c>
      <c r="W19" s="30" t="s">
        <v>599</v>
      </c>
      <c r="X19" s="30" t="s">
        <v>601</v>
      </c>
      <c r="Y19" s="30" t="s">
        <v>599</v>
      </c>
      <c r="Z19" s="30" t="s">
        <v>601</v>
      </c>
      <c r="AA19" s="30" t="s">
        <v>599</v>
      </c>
      <c r="AB19" s="30" t="s">
        <v>601</v>
      </c>
      <c r="AC19" s="30" t="s">
        <v>599</v>
      </c>
      <c r="AD19" s="30" t="s">
        <v>601</v>
      </c>
      <c r="AE19" s="30" t="s">
        <v>599</v>
      </c>
      <c r="AF19" s="30" t="s">
        <v>601</v>
      </c>
      <c r="AG19" s="30" t="s">
        <v>599</v>
      </c>
      <c r="AH19" s="30" t="s">
        <v>601</v>
      </c>
      <c r="AI19" s="30" t="s">
        <v>599</v>
      </c>
      <c r="AJ19" s="30" t="s">
        <v>601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1404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/>
      <c r="Q21" s="54"/>
      <c r="R21" s="54"/>
      <c r="S21" s="54"/>
      <c r="T21" s="54"/>
      <c r="U21" s="54"/>
      <c r="V21" s="93"/>
      <c r="W21" s="93"/>
      <c r="X21" s="93"/>
      <c r="Y21" s="54"/>
      <c r="Z21" s="93"/>
      <c r="AA21" s="54"/>
      <c r="AB21" s="93"/>
      <c r="AC21" s="54"/>
      <c r="AD21" s="93"/>
      <c r="AE21" s="54"/>
      <c r="AF21" s="93"/>
      <c r="AG21" s="54"/>
      <c r="AH21" s="93"/>
      <c r="AI21" s="93"/>
      <c r="AJ21" s="93"/>
    </row>
    <row r="22" spans="1:36" ht="15" customHeight="1">
      <c r="A22" s="42" t="s">
        <v>593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/>
      <c r="Q22" s="54"/>
      <c r="R22" s="54"/>
      <c r="S22" s="54"/>
      <c r="T22" s="54"/>
      <c r="U22" s="54"/>
      <c r="V22" s="93"/>
      <c r="W22" s="93"/>
      <c r="X22" s="93"/>
      <c r="Y22" s="54"/>
      <c r="Z22" s="93"/>
      <c r="AA22" s="54"/>
      <c r="AB22" s="93"/>
      <c r="AC22" s="54"/>
      <c r="AD22" s="93"/>
      <c r="AE22" s="54"/>
      <c r="AF22" s="93"/>
      <c r="AG22" s="54"/>
      <c r="AH22" s="93"/>
      <c r="AI22" s="93"/>
      <c r="AJ22" s="93"/>
    </row>
    <row r="23" spans="1:36" ht="15" customHeight="1">
      <c r="A23" s="14" t="s">
        <v>1479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/>
      <c r="Q23" s="54"/>
      <c r="R23" s="54"/>
      <c r="S23" s="54"/>
      <c r="T23" s="54"/>
      <c r="U23" s="54"/>
      <c r="V23" s="93"/>
      <c r="W23" s="93"/>
      <c r="X23" s="93"/>
      <c r="Y23" s="54"/>
      <c r="Z23" s="93"/>
      <c r="AA23" s="54"/>
      <c r="AB23" s="93"/>
      <c r="AC23" s="54"/>
      <c r="AD23" s="93"/>
      <c r="AE23" s="54"/>
      <c r="AF23" s="93"/>
      <c r="AG23" s="54"/>
      <c r="AH23" s="93"/>
      <c r="AI23" s="93"/>
      <c r="AJ23" s="93"/>
    </row>
    <row r="24" spans="1:36" ht="15" customHeight="1">
      <c r="A24" s="42" t="s">
        <v>594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/>
      <c r="Q24" s="54"/>
      <c r="R24" s="54"/>
      <c r="S24" s="54"/>
      <c r="T24" s="54"/>
      <c r="U24" s="54"/>
      <c r="V24" s="93"/>
      <c r="W24" s="93"/>
      <c r="X24" s="93"/>
      <c r="Y24" s="54"/>
      <c r="Z24" s="93"/>
      <c r="AA24" s="54"/>
      <c r="AB24" s="93"/>
      <c r="AC24" s="54"/>
      <c r="AD24" s="93"/>
      <c r="AE24" s="54"/>
      <c r="AF24" s="93"/>
      <c r="AG24" s="54"/>
      <c r="AH24" s="93"/>
      <c r="AI24" s="93"/>
      <c r="AJ24" s="93"/>
    </row>
    <row r="25" spans="1:36" ht="15" customHeight="1">
      <c r="A25" s="42" t="s">
        <v>595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/>
      <c r="Q25" s="54"/>
      <c r="R25" s="54"/>
      <c r="S25" s="54"/>
      <c r="T25" s="54"/>
      <c r="U25" s="54"/>
      <c r="V25" s="93"/>
      <c r="W25" s="93"/>
      <c r="X25" s="93"/>
      <c r="Y25" s="54"/>
      <c r="Z25" s="93"/>
      <c r="AA25" s="54"/>
      <c r="AB25" s="93"/>
      <c r="AC25" s="54"/>
      <c r="AD25" s="93"/>
      <c r="AE25" s="54"/>
      <c r="AF25" s="93"/>
      <c r="AG25" s="54"/>
      <c r="AH25" s="93"/>
      <c r="AI25" s="93"/>
      <c r="AJ25" s="93"/>
    </row>
    <row r="26" spans="1:36" ht="15" customHeight="1">
      <c r="A26" s="91" t="s">
        <v>1405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/>
      <c r="Q26" s="54"/>
      <c r="R26" s="54"/>
      <c r="S26" s="54"/>
      <c r="T26" s="54"/>
      <c r="U26" s="54"/>
      <c r="V26" s="93"/>
      <c r="W26" s="93"/>
      <c r="X26" s="93"/>
      <c r="Y26" s="54"/>
      <c r="Z26" s="93"/>
      <c r="AA26" s="54"/>
      <c r="AB26" s="93"/>
      <c r="AC26" s="54"/>
      <c r="AD26" s="93"/>
      <c r="AE26" s="54"/>
      <c r="AF26" s="93"/>
      <c r="AG26" s="54"/>
      <c r="AH26" s="93"/>
      <c r="AI26" s="93"/>
      <c r="AJ26" s="93"/>
    </row>
    <row r="27" spans="1:36" ht="15" customHeight="1">
      <c r="A27" s="4" t="s">
        <v>1406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/>
      <c r="Q27" s="54"/>
      <c r="R27" s="54"/>
      <c r="S27" s="54"/>
      <c r="T27" s="54"/>
      <c r="U27" s="54"/>
      <c r="V27" s="93"/>
      <c r="W27" s="93"/>
      <c r="X27" s="93"/>
      <c r="Y27" s="54"/>
      <c r="Z27" s="93"/>
      <c r="AA27" s="54"/>
      <c r="AB27" s="93"/>
      <c r="AC27" s="54"/>
      <c r="AD27" s="93"/>
      <c r="AE27" s="54"/>
      <c r="AF27" s="93"/>
      <c r="AG27" s="54"/>
      <c r="AH27" s="93"/>
      <c r="AI27" s="93"/>
      <c r="AJ27" s="93"/>
    </row>
    <row r="28" spans="1:36" ht="15" customHeight="1">
      <c r="A28" s="4" t="s">
        <v>1407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/>
      <c r="Q28" s="54"/>
      <c r="R28" s="54"/>
      <c r="S28" s="54"/>
      <c r="T28" s="54"/>
      <c r="U28" s="54"/>
      <c r="V28" s="93"/>
      <c r="W28" s="93"/>
      <c r="X28" s="93"/>
      <c r="Y28" s="54"/>
      <c r="Z28" s="93"/>
      <c r="AA28" s="54"/>
      <c r="AB28" s="93"/>
      <c r="AC28" s="54"/>
      <c r="AD28" s="93"/>
      <c r="AE28" s="54"/>
      <c r="AF28" s="93"/>
      <c r="AG28" s="54"/>
      <c r="AH28" s="93"/>
      <c r="AI28" s="93"/>
      <c r="AJ28" s="93"/>
    </row>
    <row r="29" spans="1:36" ht="15" customHeight="1">
      <c r="A29" s="4" t="s">
        <v>1408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/>
      <c r="Q29" s="54"/>
      <c r="R29" s="54"/>
      <c r="S29" s="54"/>
      <c r="T29" s="54"/>
      <c r="U29" s="54"/>
      <c r="V29" s="93"/>
      <c r="W29" s="93"/>
      <c r="X29" s="93"/>
      <c r="Y29" s="54"/>
      <c r="Z29" s="93"/>
      <c r="AA29" s="54"/>
      <c r="AB29" s="93"/>
      <c r="AC29" s="54"/>
      <c r="AD29" s="93"/>
      <c r="AE29" s="54"/>
      <c r="AF29" s="93"/>
      <c r="AG29" s="54"/>
      <c r="AH29" s="93"/>
      <c r="AI29" s="93"/>
      <c r="AJ29" s="93"/>
    </row>
    <row r="30" spans="1:36" ht="15" customHeight="1">
      <c r="A30" s="4" t="s">
        <v>1409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/>
      <c r="Q30" s="54"/>
      <c r="R30" s="54"/>
      <c r="S30" s="54"/>
      <c r="T30" s="54"/>
      <c r="U30" s="54"/>
      <c r="V30" s="93"/>
      <c r="W30" s="93"/>
      <c r="X30" s="93"/>
      <c r="Y30" s="54"/>
      <c r="Z30" s="93"/>
      <c r="AA30" s="54"/>
      <c r="AB30" s="93"/>
      <c r="AC30" s="54"/>
      <c r="AD30" s="93"/>
      <c r="AE30" s="54"/>
      <c r="AF30" s="93"/>
      <c r="AG30" s="54"/>
      <c r="AH30" s="93"/>
      <c r="AI30" s="93"/>
      <c r="AJ30" s="93"/>
    </row>
    <row r="31" spans="1:36" ht="15" customHeight="1">
      <c r="A31" s="4" t="s">
        <v>1410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/>
      <c r="Q31" s="54"/>
      <c r="R31" s="54"/>
      <c r="S31" s="54"/>
      <c r="T31" s="54"/>
      <c r="U31" s="54"/>
      <c r="V31" s="93"/>
      <c r="W31" s="93"/>
      <c r="X31" s="93"/>
      <c r="Y31" s="54"/>
      <c r="Z31" s="93"/>
      <c r="AA31" s="54"/>
      <c r="AB31" s="93"/>
      <c r="AC31" s="54"/>
      <c r="AD31" s="93"/>
      <c r="AE31" s="54"/>
      <c r="AF31" s="93"/>
      <c r="AG31" s="54"/>
      <c r="AH31" s="93"/>
      <c r="AI31" s="93"/>
      <c r="AJ31" s="93"/>
    </row>
    <row r="32" spans="1:36" ht="15" customHeight="1">
      <c r="A32" s="4" t="s">
        <v>1411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/>
      <c r="Q32" s="54"/>
      <c r="R32" s="54"/>
      <c r="S32" s="54"/>
      <c r="T32" s="54"/>
      <c r="U32" s="54"/>
      <c r="V32" s="93"/>
      <c r="W32" s="93"/>
      <c r="X32" s="93"/>
      <c r="Y32" s="54"/>
      <c r="Z32" s="93"/>
      <c r="AA32" s="54"/>
      <c r="AB32" s="93"/>
      <c r="AC32" s="54"/>
      <c r="AD32" s="93"/>
      <c r="AE32" s="54"/>
      <c r="AF32" s="93"/>
      <c r="AG32" s="54"/>
      <c r="AH32" s="93"/>
      <c r="AI32" s="93"/>
      <c r="AJ32" s="93"/>
    </row>
    <row r="33" spans="1:36" ht="15" customHeight="1">
      <c r="A33" s="4" t="s">
        <v>1412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/>
      <c r="Q33" s="54"/>
      <c r="R33" s="54"/>
      <c r="S33" s="54"/>
      <c r="T33" s="54"/>
      <c r="U33" s="54"/>
      <c r="V33" s="93"/>
      <c r="W33" s="93"/>
      <c r="X33" s="93"/>
      <c r="Y33" s="54"/>
      <c r="Z33" s="93"/>
      <c r="AA33" s="54"/>
      <c r="AB33" s="93"/>
      <c r="AC33" s="54"/>
      <c r="AD33" s="93"/>
      <c r="AE33" s="54"/>
      <c r="AF33" s="93"/>
      <c r="AG33" s="54"/>
      <c r="AH33" s="93"/>
      <c r="AI33" s="93"/>
      <c r="AJ33" s="93"/>
    </row>
    <row r="34" spans="1:36" ht="15" customHeight="1">
      <c r="A34" s="89" t="s">
        <v>1413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/>
      <c r="Q34" s="54"/>
      <c r="R34" s="54"/>
      <c r="S34" s="54"/>
      <c r="T34" s="54"/>
      <c r="U34" s="54"/>
      <c r="V34" s="93"/>
      <c r="W34" s="93"/>
      <c r="X34" s="93"/>
      <c r="Y34" s="54"/>
      <c r="Z34" s="93"/>
      <c r="AA34" s="54"/>
      <c r="AB34" s="93"/>
      <c r="AC34" s="54"/>
      <c r="AD34" s="93"/>
      <c r="AE34" s="54"/>
      <c r="AF34" s="93"/>
      <c r="AG34" s="54"/>
      <c r="AH34" s="93"/>
      <c r="AI34" s="93"/>
      <c r="AJ34" s="93"/>
    </row>
    <row r="35" spans="1:36" ht="15" customHeight="1">
      <c r="A35" s="4" t="s">
        <v>596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/>
      <c r="Q35" s="54"/>
      <c r="R35" s="54"/>
      <c r="S35" s="54"/>
      <c r="T35" s="54"/>
      <c r="U35" s="54"/>
      <c r="V35" s="93"/>
      <c r="W35" s="93"/>
      <c r="X35" s="93"/>
      <c r="Y35" s="54"/>
      <c r="Z35" s="93"/>
      <c r="AA35" s="54"/>
      <c r="AB35" s="93"/>
      <c r="AC35" s="54"/>
      <c r="AD35" s="93"/>
      <c r="AE35" s="54"/>
      <c r="AF35" s="93"/>
      <c r="AG35" s="54"/>
      <c r="AH35" s="93"/>
      <c r="AI35" s="93"/>
      <c r="AJ35" s="93"/>
    </row>
    <row r="36" spans="1:36" ht="15" customHeight="1">
      <c r="A36" s="4" t="s">
        <v>423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/>
      <c r="Q36" s="5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607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/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606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/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608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/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541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/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542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/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543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/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544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/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415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/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545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/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546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/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878</v>
      </c>
      <c r="O47" s="124">
        <v>27</v>
      </c>
      <c r="P47" s="127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416</v>
      </c>
      <c r="O48" s="124">
        <v>28</v>
      </c>
      <c r="P48" s="127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883</v>
      </c>
      <c r="O49" s="124">
        <v>29</v>
      </c>
      <c r="P49" s="127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547</v>
      </c>
      <c r="O50" s="124">
        <v>30</v>
      </c>
      <c r="P50" s="127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548</v>
      </c>
      <c r="O51" s="124">
        <v>31</v>
      </c>
      <c r="P51" s="127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58" t="s">
        <v>427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</row>
  </sheetData>
  <sheetProtection password="E2BC" sheet="1" objects="1" scenarios="1" selectLockedCells="1"/>
  <mergeCells count="20"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6" t="s">
        <v>610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68" t="s">
        <v>700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</row>
    <row r="17" spans="1:22" ht="12.75">
      <c r="A17" s="257" t="s">
        <v>611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4" t="s">
        <v>295</v>
      </c>
      <c r="B18" s="244"/>
      <c r="C18" s="244"/>
      <c r="D18" s="244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1510</v>
      </c>
      <c r="P18" s="244" t="s">
        <v>304</v>
      </c>
      <c r="Q18" s="244"/>
      <c r="R18" s="244" t="s">
        <v>665</v>
      </c>
      <c r="S18" s="244"/>
      <c r="T18" s="244"/>
      <c r="U18" s="244"/>
      <c r="V18" s="244"/>
    </row>
    <row r="19" spans="1:22" ht="54.75" customHeight="1">
      <c r="A19" s="244"/>
      <c r="B19" s="244"/>
      <c r="C19" s="244"/>
      <c r="D19" s="244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305</v>
      </c>
      <c r="Q19" s="6" t="s">
        <v>1403</v>
      </c>
      <c r="R19" s="6" t="s">
        <v>612</v>
      </c>
      <c r="S19" s="6" t="s">
        <v>613</v>
      </c>
      <c r="T19" s="6" t="s">
        <v>614</v>
      </c>
      <c r="U19" s="6" t="s">
        <v>615</v>
      </c>
      <c r="V19" s="6" t="s">
        <v>699</v>
      </c>
    </row>
    <row r="20" spans="1:22" ht="12.75">
      <c r="A20" s="272">
        <v>1</v>
      </c>
      <c r="B20" s="252"/>
      <c r="C20" s="272"/>
      <c r="D20" s="25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616</v>
      </c>
      <c r="C21" s="22"/>
      <c r="D21" s="129" t="s">
        <v>19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</row>
    <row r="22" spans="1:22" ht="15.75">
      <c r="A22" s="128"/>
      <c r="B22" s="132" t="s">
        <v>618</v>
      </c>
      <c r="C22" s="128"/>
      <c r="D22" s="129" t="s">
        <v>421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/>
      <c r="Q22" s="36"/>
      <c r="R22" s="36"/>
      <c r="S22" s="36"/>
      <c r="T22" s="36"/>
      <c r="U22" s="36"/>
      <c r="V22" s="36"/>
    </row>
    <row r="23" spans="1:22" ht="15.75">
      <c r="A23" s="128" t="s">
        <v>1414</v>
      </c>
      <c r="B23" s="132" t="s">
        <v>620</v>
      </c>
      <c r="C23" s="128"/>
      <c r="D23" s="129" t="s">
        <v>417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/>
      <c r="Q23" s="36"/>
      <c r="R23" s="36"/>
      <c r="S23" s="36"/>
      <c r="T23" s="36"/>
      <c r="U23" s="36"/>
      <c r="V23" s="36"/>
    </row>
    <row r="24" spans="1:22" ht="15.75">
      <c r="A24" s="128"/>
      <c r="B24" s="132" t="s">
        <v>622</v>
      </c>
      <c r="C24" s="128" t="s">
        <v>623</v>
      </c>
      <c r="D24" s="129" t="s">
        <v>617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/>
      <c r="Q24" s="36"/>
      <c r="R24" s="36"/>
      <c r="S24" s="36"/>
      <c r="T24" s="36"/>
      <c r="U24" s="36"/>
      <c r="V24" s="36"/>
    </row>
    <row r="25" spans="1:22" ht="15.75">
      <c r="A25" s="128" t="s">
        <v>625</v>
      </c>
      <c r="B25" s="132" t="s">
        <v>626</v>
      </c>
      <c r="C25" s="128" t="s">
        <v>627</v>
      </c>
      <c r="D25" s="129" t="s">
        <v>619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/>
      <c r="Q25" s="36"/>
      <c r="R25" s="36"/>
      <c r="S25" s="36"/>
      <c r="T25" s="36"/>
      <c r="U25" s="36"/>
      <c r="V25" s="36"/>
    </row>
    <row r="26" spans="1:22" ht="15.75">
      <c r="A26" s="128"/>
      <c r="B26" s="132" t="s">
        <v>629</v>
      </c>
      <c r="C26" s="128" t="s">
        <v>630</v>
      </c>
      <c r="D26" s="129" t="s">
        <v>621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/>
      <c r="Q26" s="36"/>
      <c r="R26" s="36"/>
      <c r="S26" s="36"/>
      <c r="T26" s="36"/>
      <c r="U26" s="36"/>
      <c r="V26" s="36"/>
    </row>
    <row r="27" spans="1:22" ht="15.75">
      <c r="A27" s="128" t="s">
        <v>632</v>
      </c>
      <c r="B27" s="132" t="s">
        <v>633</v>
      </c>
      <c r="C27" s="128"/>
      <c r="D27" s="129" t="s">
        <v>624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/>
      <c r="Q27" s="36"/>
      <c r="R27" s="36"/>
      <c r="S27" s="36"/>
      <c r="T27" s="36"/>
      <c r="U27" s="36"/>
      <c r="V27" s="36"/>
    </row>
    <row r="28" spans="1:22" ht="15.75">
      <c r="A28" s="128"/>
      <c r="B28" s="132" t="s">
        <v>635</v>
      </c>
      <c r="C28" s="128"/>
      <c r="D28" s="129" t="s">
        <v>628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/>
      <c r="Q28" s="36"/>
      <c r="R28" s="36"/>
      <c r="S28" s="36"/>
      <c r="T28" s="36"/>
      <c r="U28" s="36"/>
      <c r="V28" s="36"/>
    </row>
    <row r="29" spans="1:22" ht="15.75">
      <c r="A29" s="128" t="s">
        <v>637</v>
      </c>
      <c r="B29" s="132" t="s">
        <v>638</v>
      </c>
      <c r="C29" s="128" t="s">
        <v>639</v>
      </c>
      <c r="D29" s="129" t="s">
        <v>631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/>
      <c r="Q29" s="36"/>
      <c r="R29" s="36"/>
      <c r="S29" s="36"/>
      <c r="T29" s="36"/>
      <c r="U29" s="36"/>
      <c r="V29" s="36"/>
    </row>
    <row r="30" spans="1:22" ht="15.75">
      <c r="A30" s="128"/>
      <c r="B30" s="132" t="s">
        <v>641</v>
      </c>
      <c r="C30" s="128" t="s">
        <v>627</v>
      </c>
      <c r="D30" s="129" t="s">
        <v>634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/>
      <c r="Q30" s="36"/>
      <c r="R30" s="36"/>
      <c r="S30" s="36"/>
      <c r="T30" s="36"/>
      <c r="U30" s="36"/>
      <c r="V30" s="36"/>
    </row>
    <row r="31" spans="1:22" ht="15.75">
      <c r="A31" s="128">
        <v>1</v>
      </c>
      <c r="B31" s="132" t="s">
        <v>643</v>
      </c>
      <c r="C31" s="128" t="s">
        <v>644</v>
      </c>
      <c r="D31" s="129" t="s">
        <v>636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/>
      <c r="Q31" s="36"/>
      <c r="R31" s="36"/>
      <c r="S31" s="36"/>
      <c r="T31" s="36"/>
      <c r="U31" s="36"/>
      <c r="V31" s="36"/>
    </row>
    <row r="32" spans="1:22" ht="15.75">
      <c r="A32" s="128"/>
      <c r="B32" s="132" t="s">
        <v>646</v>
      </c>
      <c r="C32" s="128" t="s">
        <v>630</v>
      </c>
      <c r="D32" s="129" t="s">
        <v>640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/>
      <c r="Q32" s="36"/>
      <c r="R32" s="36"/>
      <c r="S32" s="36"/>
      <c r="T32" s="36"/>
      <c r="U32" s="36"/>
      <c r="V32" s="36"/>
    </row>
    <row r="33" spans="1:22" ht="15.75">
      <c r="A33" s="128" t="s">
        <v>648</v>
      </c>
      <c r="B33" s="132" t="s">
        <v>649</v>
      </c>
      <c r="C33" s="128" t="s">
        <v>650</v>
      </c>
      <c r="D33" s="129" t="s">
        <v>642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/>
      <c r="Q33" s="36"/>
      <c r="R33" s="36"/>
      <c r="S33" s="36"/>
      <c r="T33" s="36"/>
      <c r="U33" s="36"/>
      <c r="V33" s="36"/>
    </row>
    <row r="34" spans="1:22" ht="15.75">
      <c r="A34" s="128"/>
      <c r="B34" s="132" t="s">
        <v>652</v>
      </c>
      <c r="C34" s="128" t="s">
        <v>653</v>
      </c>
      <c r="D34" s="129" t="s">
        <v>645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/>
      <c r="Q34" s="36"/>
      <c r="R34" s="36"/>
      <c r="S34" s="36"/>
      <c r="T34" s="36"/>
      <c r="U34" s="36"/>
      <c r="V34" s="36"/>
    </row>
    <row r="35" spans="1:22" ht="15.75">
      <c r="A35" s="128">
        <f>Year+1</f>
        <v>2015</v>
      </c>
      <c r="B35" s="132" t="s">
        <v>655</v>
      </c>
      <c r="C35" s="128" t="s">
        <v>656</v>
      </c>
      <c r="D35" s="129" t="s">
        <v>647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/>
      <c r="Q35" s="36"/>
      <c r="R35" s="36"/>
      <c r="S35" s="36"/>
      <c r="T35" s="36"/>
      <c r="U35" s="36"/>
      <c r="V35" s="36"/>
    </row>
    <row r="36" spans="1:22" ht="15.75">
      <c r="A36" s="128"/>
      <c r="B36" s="132" t="s">
        <v>658</v>
      </c>
      <c r="C36" s="128" t="s">
        <v>659</v>
      </c>
      <c r="D36" s="129" t="s">
        <v>651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/>
      <c r="Q36" s="36"/>
      <c r="R36" s="36"/>
      <c r="S36" s="36"/>
      <c r="T36" s="36"/>
      <c r="U36" s="36"/>
      <c r="V36" s="36"/>
    </row>
    <row r="37" spans="1:22" ht="15.75">
      <c r="A37" s="128" t="s">
        <v>660</v>
      </c>
      <c r="B37" s="132" t="s">
        <v>661</v>
      </c>
      <c r="C37" s="128"/>
      <c r="D37" s="129" t="s">
        <v>654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/>
      <c r="Q37" s="36"/>
      <c r="R37" s="36"/>
      <c r="S37" s="36"/>
      <c r="T37" s="36"/>
      <c r="U37" s="36"/>
      <c r="V37" s="36"/>
    </row>
    <row r="38" spans="1:22" ht="15.75">
      <c r="A38" s="128"/>
      <c r="B38" s="132" t="s">
        <v>662</v>
      </c>
      <c r="C38" s="128"/>
      <c r="D38" s="129" t="s">
        <v>657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/>
      <c r="Q38" s="36"/>
      <c r="R38" s="36"/>
      <c r="S38" s="36"/>
      <c r="T38" s="36"/>
      <c r="U38" s="36"/>
      <c r="V38" s="36"/>
    </row>
    <row r="39" spans="1:22" ht="15.75">
      <c r="A39" s="11"/>
      <c r="B39" s="132" t="s">
        <v>663</v>
      </c>
      <c r="C39" s="11"/>
      <c r="D39" s="129" t="s">
        <v>20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/>
      <c r="Q39" s="36"/>
      <c r="R39" s="36"/>
      <c r="S39" s="36"/>
      <c r="T39" s="36"/>
      <c r="U39" s="36"/>
      <c r="V39" s="36"/>
    </row>
    <row r="40" spans="1:22" ht="15.75" customHeight="1">
      <c r="A40" s="263" t="s">
        <v>664</v>
      </c>
      <c r="B40" s="271"/>
      <c r="C40" s="271"/>
      <c r="D40" s="264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/>
      <c r="Q40" s="36"/>
      <c r="R40" s="36"/>
      <c r="S40" s="36"/>
      <c r="T40" s="36"/>
      <c r="U40" s="36"/>
      <c r="V40" s="36"/>
    </row>
    <row r="41" spans="1:22" ht="52.5" customHeight="1">
      <c r="A41" s="270" t="s">
        <v>341</v>
      </c>
      <c r="B41" s="270"/>
      <c r="C41" s="270"/>
      <c r="D41" s="270"/>
      <c r="O41" s="140">
        <v>21</v>
      </c>
      <c r="P41" s="139"/>
      <c r="Q41" s="164"/>
      <c r="R41" s="164"/>
      <c r="S41" s="164"/>
      <c r="T41" s="164"/>
      <c r="U41" s="164"/>
      <c r="V41" s="164"/>
    </row>
  </sheetData>
  <sheetProtection password="E2BC" sheet="1" objects="1" scenarios="1" selectLockedCells="1"/>
  <mergeCells count="10">
    <mergeCell ref="A41:D41"/>
    <mergeCell ref="P18:Q18"/>
    <mergeCell ref="R18:V18"/>
    <mergeCell ref="A40:D40"/>
    <mergeCell ref="A20:D20"/>
    <mergeCell ref="A15:V15"/>
    <mergeCell ref="A16:V16"/>
    <mergeCell ref="A17:V17"/>
    <mergeCell ref="O18:O19"/>
    <mergeCell ref="A18:D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21" sqref="P21:Q21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6" t="s">
        <v>1468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67" t="s">
        <v>1475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</row>
    <row r="19" spans="1:17" ht="25.5">
      <c r="A19" s="6" t="s">
        <v>295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1510</v>
      </c>
      <c r="P19" s="244" t="s">
        <v>504</v>
      </c>
      <c r="Q19" s="244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4">
        <v>3</v>
      </c>
      <c r="Q20" s="244"/>
    </row>
    <row r="21" spans="1:17" ht="15.75">
      <c r="A21" s="4" t="s">
        <v>719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/>
      <c r="Q21" s="274"/>
    </row>
    <row r="22" spans="1:17" ht="25.5">
      <c r="A22" s="4" t="s">
        <v>709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/>
      <c r="Q22" s="274"/>
    </row>
    <row r="23" spans="1:17" ht="15.75">
      <c r="A23" s="14" t="s">
        <v>710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/>
      <c r="Q23" s="274"/>
    </row>
    <row r="24" spans="1:17" ht="15.75">
      <c r="A24" s="135" t="s">
        <v>711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/>
      <c r="Q24" s="274"/>
    </row>
    <row r="25" spans="1:17" ht="15.75">
      <c r="A25" s="14" t="s">
        <v>712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/>
      <c r="Q25" s="274"/>
    </row>
    <row r="26" spans="1:17" ht="15.75">
      <c r="A26" s="14" t="s">
        <v>713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/>
      <c r="Q26" s="274"/>
    </row>
    <row r="27" spans="1:17" ht="15.75">
      <c r="A27" s="14" t="s">
        <v>714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/>
      <c r="Q27" s="274"/>
    </row>
    <row r="28" spans="1:17" ht="15.75">
      <c r="A28" s="14" t="s">
        <v>715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/>
      <c r="Q28" s="274"/>
    </row>
    <row r="29" spans="1:17" ht="15.75">
      <c r="A29" s="14" t="s">
        <v>716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/>
      <c r="Q29" s="274"/>
    </row>
    <row r="30" spans="1:17" ht="15.75">
      <c r="A30" s="14" t="s">
        <v>717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/>
      <c r="Q30" s="274"/>
    </row>
    <row r="31" spans="1:17" ht="25.5">
      <c r="A31" s="91" t="s">
        <v>718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/>
      <c r="Q31" s="274"/>
    </row>
    <row r="32" spans="1:17" ht="15.75">
      <c r="A32" s="17" t="s">
        <v>1418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/>
      <c r="Q32" s="274"/>
    </row>
  </sheetData>
  <sheetProtection password="E2BC" sheet="1" objects="1" scenarios="1" selectLockedCells="1"/>
  <mergeCells count="16">
    <mergeCell ref="P21:Q21"/>
    <mergeCell ref="A18:Q18"/>
    <mergeCell ref="A17:Q17"/>
    <mergeCell ref="P20:Q20"/>
    <mergeCell ref="P19:Q19"/>
    <mergeCell ref="P28:Q28"/>
    <mergeCell ref="P22:Q22"/>
    <mergeCell ref="P23:Q23"/>
    <mergeCell ref="P24:Q24"/>
    <mergeCell ref="P25:Q25"/>
    <mergeCell ref="P26:Q26"/>
    <mergeCell ref="P27:Q27"/>
    <mergeCell ref="P31:Q31"/>
    <mergeCell ref="P32:Q32"/>
    <mergeCell ref="P30:Q30"/>
    <mergeCell ref="P29:Q2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6" t="s">
        <v>1469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ht="12.75">
      <c r="A16" s="267" t="s">
        <v>1509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</row>
    <row r="17" spans="1:20" ht="25.5" customHeight="1">
      <c r="A17" s="244" t="s">
        <v>295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4" t="s">
        <v>1510</v>
      </c>
      <c r="P17" s="244" t="s">
        <v>342</v>
      </c>
      <c r="Q17" s="244"/>
      <c r="R17" s="244"/>
      <c r="S17" s="244"/>
      <c r="T17" s="1"/>
    </row>
    <row r="18" spans="1:20" ht="15" customHeight="1">
      <c r="A18" s="244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/>
      <c r="P18" s="244" t="s">
        <v>1415</v>
      </c>
      <c r="Q18" s="244"/>
      <c r="R18" s="244" t="s">
        <v>1416</v>
      </c>
      <c r="S18" s="244"/>
      <c r="T18" s="1"/>
    </row>
    <row r="19" spans="1:20" ht="25.5">
      <c r="A19" s="244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306</v>
      </c>
      <c r="Q19" s="6" t="s">
        <v>307</v>
      </c>
      <c r="R19" s="6" t="s">
        <v>306</v>
      </c>
      <c r="S19" s="6" t="s">
        <v>307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1417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  <c r="Q21" s="36"/>
      <c r="R21" s="36"/>
      <c r="S21" s="36"/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47" t="s">
        <v>705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9" t="s">
        <v>1511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ht="25.5">
      <c r="A19" s="6" t="s">
        <v>295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1510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239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/>
    </row>
    <row r="22" spans="1:16" ht="15.75">
      <c r="A22" s="42" t="s">
        <v>701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/>
    </row>
    <row r="23" spans="1:16" ht="15.75">
      <c r="A23" s="14" t="s">
        <v>884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/>
    </row>
    <row r="24" spans="1:16" ht="15.75">
      <c r="A24" s="14" t="s">
        <v>702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/>
    </row>
    <row r="25" spans="1:16" ht="15.75">
      <c r="A25" s="14" t="s">
        <v>703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704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/>
    </row>
    <row r="28" spans="1:16" ht="30" customHeight="1">
      <c r="A28" s="275" t="s">
        <v>708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objects="1" scenarios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2013-08-19T11:40:05Z</cp:lastPrinted>
  <dcterms:created xsi:type="dcterms:W3CDTF">2003-03-26T09:58:27Z</dcterms:created>
  <dcterms:modified xsi:type="dcterms:W3CDTF">2014-09-05T04:00:09Z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